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iver-Roe\Desktop\PROGTA PROMES_LGG_FINAL\"/>
    </mc:Choice>
  </mc:AlternateContent>
  <bookViews>
    <workbookView xWindow="480" yWindow="105" windowWidth="12120" windowHeight="7425" tabRatio="819" activeTab="4"/>
  </bookViews>
  <sheets>
    <sheet name="DATA AWAL" sheetId="6" r:id="rId1"/>
    <sheet name="KALENDER" sheetId="17" r:id="rId2"/>
    <sheet name="DATA" sheetId="18" r:id="rId3"/>
    <sheet name="MINGGU EFFEKTIF" sheetId="5" r:id="rId4"/>
    <sheet name=" RINCIAN PROG TAHUNAN" sheetId="16" r:id="rId5"/>
    <sheet name="PROG SEMESTER1" sheetId="11" r:id="rId6"/>
    <sheet name="PROG SEMSTER2" sheetId="58" r:id="rId7"/>
    <sheet name="SILABUS SEM 1" sheetId="60" r:id="rId8"/>
    <sheet name="SILABUS SEM 2" sheetId="61" r:id="rId9"/>
    <sheet name="PPKN" sheetId="19" state="hidden" r:id="rId10"/>
    <sheet name="MAT" sheetId="38" state="hidden" r:id="rId11"/>
    <sheet name="SEJARAH_IND" sheetId="45" state="hidden" r:id="rId12"/>
    <sheet name="PENJAS" sheetId="49" state="hidden" r:id="rId13"/>
    <sheet name="MULOK" sheetId="59" state="hidden" r:id="rId14"/>
  </sheets>
  <externalReferences>
    <externalReference r:id="rId15"/>
  </externalReferences>
  <definedNames>
    <definedName name="DATA">'PROG SEMESTER1'!$AY$18:$BJ$32</definedName>
    <definedName name="Pendidikan_Pancasila_dan_Kewarganegaraan">PPKN!$A$3:$B$16</definedName>
    <definedName name="_xlnm.Print_Titles" localSheetId="4">' RINCIAN PROG TAHUNAN'!$13:$15</definedName>
    <definedName name="skl_nama">[1]data!$Q$2</definedName>
    <definedName name="tahun_pelajaran">[1]data!$Q$3</definedName>
  </definedNames>
  <calcPr calcId="152511"/>
  <fileRecoveryPr autoRecover="0"/>
</workbook>
</file>

<file path=xl/calcChain.xml><?xml version="1.0" encoding="utf-8"?>
<calcChain xmlns="http://schemas.openxmlformats.org/spreadsheetml/2006/main">
  <c r="I41" i="61" l="1"/>
  <c r="I40" i="61"/>
  <c r="I36" i="61"/>
  <c r="I35" i="61"/>
  <c r="I41" i="60"/>
  <c r="N41" i="58"/>
  <c r="I40" i="60"/>
  <c r="N40" i="58"/>
  <c r="I36" i="60"/>
  <c r="N36" i="58"/>
  <c r="I35" i="60"/>
  <c r="N35" i="58"/>
  <c r="BS47" i="61"/>
  <c r="BR47" i="61"/>
  <c r="BQ47" i="61"/>
  <c r="BP47" i="61"/>
  <c r="BS46" i="61"/>
  <c r="BR46" i="61"/>
  <c r="BQ46" i="61"/>
  <c r="BP46" i="61"/>
  <c r="BS45" i="61"/>
  <c r="BR45" i="61"/>
  <c r="BQ45" i="61"/>
  <c r="BP45" i="61"/>
  <c r="BS44" i="61"/>
  <c r="BR44" i="61"/>
  <c r="BQ44" i="61"/>
  <c r="BP44" i="61"/>
  <c r="BS43" i="61"/>
  <c r="BR43" i="61"/>
  <c r="BQ43" i="61"/>
  <c r="BP43" i="61"/>
  <c r="BS42" i="61"/>
  <c r="BR42" i="61"/>
  <c r="BQ42" i="61"/>
  <c r="BP42" i="61"/>
  <c r="BS41" i="61"/>
  <c r="BR41" i="61"/>
  <c r="BQ41" i="61"/>
  <c r="BP41" i="61"/>
  <c r="N41" i="61"/>
  <c r="C41" i="61"/>
  <c r="BS40" i="61"/>
  <c r="BR40" i="61"/>
  <c r="BQ40" i="61"/>
  <c r="BP40" i="61"/>
  <c r="N40" i="61"/>
  <c r="C40" i="61"/>
  <c r="BS39" i="61"/>
  <c r="BR39" i="61"/>
  <c r="BQ39" i="61"/>
  <c r="BP39" i="61"/>
  <c r="BS38" i="61"/>
  <c r="BR38" i="61"/>
  <c r="BQ38" i="61"/>
  <c r="BP38" i="61"/>
  <c r="BS37" i="61"/>
  <c r="BR37" i="61"/>
  <c r="BQ37" i="61"/>
  <c r="BP37" i="61"/>
  <c r="BS36" i="61"/>
  <c r="BR36" i="61"/>
  <c r="BQ36" i="61"/>
  <c r="BP36" i="61"/>
  <c r="N36" i="61"/>
  <c r="C36" i="61"/>
  <c r="BS35" i="61"/>
  <c r="BR35" i="61"/>
  <c r="BQ35" i="61"/>
  <c r="BP35" i="61"/>
  <c r="N35" i="61"/>
  <c r="C35" i="61"/>
  <c r="BO32" i="61"/>
  <c r="BE32" i="61"/>
  <c r="BO31" i="61"/>
  <c r="BE31" i="61"/>
  <c r="BO30" i="61"/>
  <c r="BE30" i="61"/>
  <c r="BO29" i="61"/>
  <c r="BE29" i="61"/>
  <c r="BO28" i="61"/>
  <c r="BE28" i="61"/>
  <c r="BO27" i="61"/>
  <c r="BE27" i="61"/>
  <c r="BO26" i="61"/>
  <c r="BE26" i="61"/>
  <c r="BO25" i="61"/>
  <c r="BE25" i="61"/>
  <c r="BO24" i="61"/>
  <c r="BE24" i="61"/>
  <c r="BO23" i="61"/>
  <c r="BE23" i="61"/>
  <c r="BO22" i="61"/>
  <c r="BE22" i="61"/>
  <c r="BO21" i="61"/>
  <c r="BE21" i="61"/>
  <c r="BO20" i="61"/>
  <c r="BE20" i="61"/>
  <c r="BO19" i="61"/>
  <c r="BE19" i="61"/>
  <c r="BO18" i="61"/>
  <c r="BE18" i="61"/>
  <c r="AH16" i="61"/>
  <c r="AC16" i="61"/>
  <c r="X16" i="61"/>
  <c r="S16" i="61"/>
  <c r="N16" i="61"/>
  <c r="AH15" i="61"/>
  <c r="AC15" i="61"/>
  <c r="X15" i="61"/>
  <c r="S15" i="61"/>
  <c r="N15" i="61"/>
  <c r="F10" i="61"/>
  <c r="F9" i="61"/>
  <c r="F8" i="61"/>
  <c r="F7" i="61"/>
  <c r="B18" i="61" s="1"/>
  <c r="F6" i="61"/>
  <c r="F5" i="61"/>
  <c r="F4" i="61"/>
  <c r="BS47" i="60"/>
  <c r="BR47" i="60"/>
  <c r="BQ47" i="60"/>
  <c r="BP47" i="60"/>
  <c r="BS46" i="60"/>
  <c r="BR46" i="60"/>
  <c r="BQ46" i="60"/>
  <c r="BP46" i="60"/>
  <c r="BS45" i="60"/>
  <c r="BR45" i="60"/>
  <c r="BQ45" i="60"/>
  <c r="BP45" i="60"/>
  <c r="BS44" i="60"/>
  <c r="BR44" i="60"/>
  <c r="BQ44" i="60"/>
  <c r="BP44" i="60"/>
  <c r="BS43" i="60"/>
  <c r="BR43" i="60"/>
  <c r="BQ43" i="60"/>
  <c r="BP43" i="60"/>
  <c r="BS42" i="60"/>
  <c r="BR42" i="60"/>
  <c r="BQ42" i="60"/>
  <c r="BP42" i="60"/>
  <c r="BS41" i="60"/>
  <c r="BR41" i="60"/>
  <c r="BQ41" i="60"/>
  <c r="BP41" i="60"/>
  <c r="N41" i="60"/>
  <c r="C41" i="60"/>
  <c r="BS40" i="60"/>
  <c r="BR40" i="60"/>
  <c r="BQ40" i="60"/>
  <c r="BP40" i="60"/>
  <c r="N40" i="60"/>
  <c r="C40" i="60"/>
  <c r="BS39" i="60"/>
  <c r="BR39" i="60"/>
  <c r="BQ39" i="60"/>
  <c r="BP39" i="60"/>
  <c r="BS38" i="60"/>
  <c r="BR38" i="60"/>
  <c r="BQ38" i="60"/>
  <c r="BP38" i="60"/>
  <c r="BS37" i="60"/>
  <c r="BR37" i="60"/>
  <c r="BQ37" i="60"/>
  <c r="BP37" i="60"/>
  <c r="BS36" i="60"/>
  <c r="BR36" i="60"/>
  <c r="BQ36" i="60"/>
  <c r="BP36" i="60"/>
  <c r="N36" i="60"/>
  <c r="C36" i="60"/>
  <c r="BS35" i="60"/>
  <c r="BR35" i="60"/>
  <c r="BQ35" i="60"/>
  <c r="BP35" i="60"/>
  <c r="N35" i="60"/>
  <c r="C35" i="60"/>
  <c r="BO32" i="60"/>
  <c r="BE32" i="60"/>
  <c r="BO31" i="60"/>
  <c r="BE31" i="60"/>
  <c r="BO30" i="60"/>
  <c r="BE30" i="60"/>
  <c r="BO29" i="60"/>
  <c r="BE29" i="60"/>
  <c r="BO28" i="60"/>
  <c r="BE28" i="60"/>
  <c r="BO27" i="60"/>
  <c r="BE27" i="60"/>
  <c r="BO26" i="60"/>
  <c r="BE26" i="60"/>
  <c r="BO25" i="60"/>
  <c r="BE25" i="60"/>
  <c r="BO24" i="60"/>
  <c r="BE24" i="60"/>
  <c r="BO23" i="60"/>
  <c r="BE23" i="60"/>
  <c r="BO22" i="60"/>
  <c r="BE22" i="60"/>
  <c r="BO21" i="60"/>
  <c r="BE21" i="60"/>
  <c r="BO20" i="60"/>
  <c r="BE20" i="60"/>
  <c r="BO19" i="60"/>
  <c r="BE19" i="60"/>
  <c r="BO18" i="60"/>
  <c r="BE18" i="60"/>
  <c r="AH16" i="60"/>
  <c r="AC16" i="60"/>
  <c r="X16" i="60"/>
  <c r="S16" i="60"/>
  <c r="N16" i="60"/>
  <c r="AH15" i="60"/>
  <c r="AC15" i="60"/>
  <c r="X15" i="60"/>
  <c r="S15" i="60"/>
  <c r="N15" i="60"/>
  <c r="F10" i="60"/>
  <c r="F9" i="60"/>
  <c r="F8" i="60"/>
  <c r="F7" i="60"/>
  <c r="B18" i="60" s="1"/>
  <c r="F6" i="60"/>
  <c r="F5" i="60"/>
  <c r="F4" i="60"/>
  <c r="B6" i="17" l="1"/>
  <c r="Q2" i="18" s="1"/>
  <c r="C41" i="58" l="1"/>
  <c r="C40" i="58"/>
  <c r="C36" i="58"/>
  <c r="C35" i="58"/>
  <c r="N41" i="11"/>
  <c r="C41" i="11"/>
  <c r="N40" i="11"/>
  <c r="C40" i="11"/>
  <c r="N36" i="11"/>
  <c r="C36" i="11"/>
  <c r="N35" i="11"/>
  <c r="C35" i="11"/>
  <c r="F63" i="16"/>
  <c r="C63" i="16"/>
  <c r="F62" i="16"/>
  <c r="C62" i="16"/>
  <c r="F58" i="16"/>
  <c r="C58" i="16"/>
  <c r="F57" i="16"/>
  <c r="C57" i="16"/>
  <c r="BS47" i="58" l="1"/>
  <c r="BR47" i="58"/>
  <c r="BQ47" i="58"/>
  <c r="BP47" i="58"/>
  <c r="BS46" i="58"/>
  <c r="BR46" i="58"/>
  <c r="BQ46" i="58"/>
  <c r="BP46" i="58"/>
  <c r="BS45" i="58"/>
  <c r="BR45" i="58"/>
  <c r="BQ45" i="58"/>
  <c r="BP45" i="58"/>
  <c r="BS44" i="58"/>
  <c r="BR44" i="58"/>
  <c r="BQ44" i="58"/>
  <c r="BP44" i="58"/>
  <c r="BS43" i="58"/>
  <c r="BR43" i="58"/>
  <c r="BQ43" i="58"/>
  <c r="BP43" i="58"/>
  <c r="BS42" i="58"/>
  <c r="BR42" i="58"/>
  <c r="BQ42" i="58"/>
  <c r="BP42" i="58"/>
  <c r="BS41" i="58"/>
  <c r="BR41" i="58"/>
  <c r="BQ41" i="58"/>
  <c r="BP41" i="58"/>
  <c r="BS40" i="58"/>
  <c r="BR40" i="58"/>
  <c r="BQ40" i="58"/>
  <c r="BP40" i="58"/>
  <c r="BS39" i="58"/>
  <c r="BR39" i="58"/>
  <c r="BQ39" i="58"/>
  <c r="BP39" i="58"/>
  <c r="BS38" i="58"/>
  <c r="BR38" i="58"/>
  <c r="BQ38" i="58"/>
  <c r="BP38" i="58"/>
  <c r="BS37" i="58"/>
  <c r="BR37" i="58"/>
  <c r="BQ37" i="58"/>
  <c r="BP37" i="58"/>
  <c r="BS36" i="58"/>
  <c r="BR36" i="58"/>
  <c r="BQ36" i="58"/>
  <c r="BP36" i="58"/>
  <c r="BS35" i="58"/>
  <c r="BR35" i="58"/>
  <c r="BQ35" i="58"/>
  <c r="BP35" i="58"/>
  <c r="AH16" i="58"/>
  <c r="AC16" i="58"/>
  <c r="X16" i="58"/>
  <c r="S16" i="58"/>
  <c r="N16" i="58"/>
  <c r="F10" i="58"/>
  <c r="F9" i="58"/>
  <c r="F8" i="58"/>
  <c r="F7" i="58"/>
  <c r="B18" i="58" s="1"/>
  <c r="F6" i="58"/>
  <c r="F5" i="58"/>
  <c r="F4" i="58"/>
  <c r="N16" i="11" l="1"/>
  <c r="S16" i="11"/>
  <c r="X16" i="11"/>
  <c r="AC16" i="11"/>
  <c r="AH16" i="11"/>
  <c r="X16" i="16" l="1"/>
  <c r="Y16" i="16" s="1"/>
  <c r="BJ18" i="58" l="1"/>
  <c r="BH18" i="58" s="1"/>
  <c r="BJ18" i="61"/>
  <c r="BH18" i="61" s="1"/>
  <c r="BJ18" i="60"/>
  <c r="BH18" i="60" s="1"/>
  <c r="AB16" i="16"/>
  <c r="AD16" i="16"/>
  <c r="X17" i="16"/>
  <c r="Y17" i="16" s="1"/>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BJ18" i="11"/>
  <c r="BH18" i="11" s="1"/>
  <c r="P16" i="16"/>
  <c r="U16" i="16" s="1"/>
  <c r="BJ19" i="58" l="1"/>
  <c r="BH19" i="58" s="1"/>
  <c r="BJ19" i="61"/>
  <c r="BH19" i="61" s="1"/>
  <c r="BJ19" i="60"/>
  <c r="BH19" i="60" s="1"/>
  <c r="BM18" i="58"/>
  <c r="BM18" i="61"/>
  <c r="BM18" i="60"/>
  <c r="BD18" i="61"/>
  <c r="BD18" i="60"/>
  <c r="Q53" i="16"/>
  <c r="V53" i="16"/>
  <c r="Q45" i="16"/>
  <c r="V45" i="16"/>
  <c r="Q33" i="16"/>
  <c r="V33" i="16"/>
  <c r="V25" i="16"/>
  <c r="Y48" i="16"/>
  <c r="AB48" i="16"/>
  <c r="AD48" i="16"/>
  <c r="Y44" i="16"/>
  <c r="AB44" i="16"/>
  <c r="AD44" i="16"/>
  <c r="Y36" i="16"/>
  <c r="AB36" i="16"/>
  <c r="AD36" i="16"/>
  <c r="Y32" i="16"/>
  <c r="AB32" i="16"/>
  <c r="AD32" i="16"/>
  <c r="Y24" i="16"/>
  <c r="AB24" i="16"/>
  <c r="AD24" i="16"/>
  <c r="Q50" i="16"/>
  <c r="V50" i="16"/>
  <c r="Q41" i="16"/>
  <c r="V41" i="16"/>
  <c r="Q52" i="16"/>
  <c r="V52" i="16"/>
  <c r="Q48" i="16"/>
  <c r="V48" i="16"/>
  <c r="Q44" i="16"/>
  <c r="V44" i="16"/>
  <c r="Q40" i="16"/>
  <c r="V40" i="16"/>
  <c r="Q36" i="16"/>
  <c r="V36" i="16"/>
  <c r="Q32" i="16"/>
  <c r="V32" i="16"/>
  <c r="Q28" i="16"/>
  <c r="V28" i="16"/>
  <c r="V24" i="16"/>
  <c r="Y55" i="16"/>
  <c r="AD55" i="16"/>
  <c r="AB55" i="16"/>
  <c r="Y51" i="16"/>
  <c r="AD51" i="16"/>
  <c r="AB51" i="16"/>
  <c r="Y47" i="16"/>
  <c r="AD47" i="16"/>
  <c r="AB47" i="16"/>
  <c r="Y43" i="16"/>
  <c r="AD43" i="16"/>
  <c r="AB43" i="16"/>
  <c r="Y39" i="16"/>
  <c r="AD39" i="16"/>
  <c r="AB39" i="16"/>
  <c r="Y35" i="16"/>
  <c r="BJ37" i="11" s="1"/>
  <c r="AD35" i="16"/>
  <c r="AB35" i="16"/>
  <c r="Y31" i="16"/>
  <c r="AD31" i="16"/>
  <c r="AB31" i="16"/>
  <c r="Y27" i="16"/>
  <c r="AD27" i="16"/>
  <c r="AB27" i="16"/>
  <c r="Y23" i="16"/>
  <c r="AD23" i="16"/>
  <c r="AB23" i="16"/>
  <c r="Q54" i="16"/>
  <c r="V54" i="16"/>
  <c r="Q49" i="16"/>
  <c r="V49" i="16"/>
  <c r="Q37" i="16"/>
  <c r="V37" i="16"/>
  <c r="Q29" i="16"/>
  <c r="V29" i="16"/>
  <c r="Y52" i="16"/>
  <c r="AB52" i="16"/>
  <c r="AD52" i="16"/>
  <c r="Y40" i="16"/>
  <c r="AB40" i="16"/>
  <c r="AD40" i="16"/>
  <c r="Y28" i="16"/>
  <c r="AB28" i="16"/>
  <c r="AD28" i="16"/>
  <c r="Q55" i="16"/>
  <c r="V55" i="16"/>
  <c r="Q51" i="16"/>
  <c r="V51" i="16"/>
  <c r="Q47" i="16"/>
  <c r="V47" i="16"/>
  <c r="Q43" i="16"/>
  <c r="V43" i="16"/>
  <c r="Q39" i="16"/>
  <c r="V39" i="16"/>
  <c r="Q35" i="16"/>
  <c r="V35" i="16"/>
  <c r="Q31" i="16"/>
  <c r="V31" i="16"/>
  <c r="Q27" i="16"/>
  <c r="V27" i="16"/>
  <c r="V23" i="16"/>
  <c r="Y54" i="16"/>
  <c r="AD54" i="16"/>
  <c r="AB54" i="16"/>
  <c r="Y50" i="16"/>
  <c r="AD50" i="16"/>
  <c r="AB50" i="16"/>
  <c r="Y46" i="16"/>
  <c r="AD46" i="16"/>
  <c r="AB46" i="16"/>
  <c r="Y42" i="16"/>
  <c r="AD42" i="16"/>
  <c r="AB42" i="16"/>
  <c r="Y38" i="16"/>
  <c r="AD38" i="16"/>
  <c r="AB38" i="16"/>
  <c r="Y34" i="16"/>
  <c r="AD34" i="16"/>
  <c r="AB34" i="16"/>
  <c r="Y30" i="16"/>
  <c r="AD30" i="16"/>
  <c r="AB30" i="16"/>
  <c r="Y26" i="16"/>
  <c r="AD26" i="16"/>
  <c r="AB26" i="16"/>
  <c r="Y22" i="16"/>
  <c r="AD22" i="16"/>
  <c r="AB22" i="16"/>
  <c r="Q46" i="16"/>
  <c r="V46" i="16"/>
  <c r="Q42" i="16"/>
  <c r="V42" i="16"/>
  <c r="Q38" i="16"/>
  <c r="V38" i="16"/>
  <c r="Q34" i="16"/>
  <c r="V34" i="16"/>
  <c r="Q30" i="16"/>
  <c r="V30" i="16"/>
  <c r="Q26" i="16"/>
  <c r="V26" i="16"/>
  <c r="Y53" i="16"/>
  <c r="AB53" i="16"/>
  <c r="AD53" i="16"/>
  <c r="Y49" i="16"/>
  <c r="AD49" i="16"/>
  <c r="AB49" i="16"/>
  <c r="Y45" i="16"/>
  <c r="AB45" i="16"/>
  <c r="AD45" i="16"/>
  <c r="Y41" i="16"/>
  <c r="AD41" i="16"/>
  <c r="AB41" i="16"/>
  <c r="Y37" i="16"/>
  <c r="AD37" i="16"/>
  <c r="AB37" i="16"/>
  <c r="Y33" i="16"/>
  <c r="AB33" i="16"/>
  <c r="AD33" i="16"/>
  <c r="Y29" i="16"/>
  <c r="AD29" i="16"/>
  <c r="AB29" i="16"/>
  <c r="Y25" i="16"/>
  <c r="AB25" i="16"/>
  <c r="AD25" i="16"/>
  <c r="V16" i="16"/>
  <c r="BE18" i="58" s="1"/>
  <c r="AD21" i="16"/>
  <c r="BO18" i="11"/>
  <c r="BO18" i="58"/>
  <c r="V20" i="16"/>
  <c r="V22" i="16"/>
  <c r="V21" i="16"/>
  <c r="Y20" i="16"/>
  <c r="AB20" i="16"/>
  <c r="AD20" i="16"/>
  <c r="AZ36" i="11"/>
  <c r="AZ43" i="11"/>
  <c r="BJ19" i="11"/>
  <c r="BH19" i="11" s="1"/>
  <c r="AD19" i="16"/>
  <c r="BM18" i="11"/>
  <c r="V18" i="16"/>
  <c r="AD18" i="16"/>
  <c r="V19" i="16"/>
  <c r="AD17" i="16"/>
  <c r="AB17" i="16"/>
  <c r="V17" i="16"/>
  <c r="F10" i="11"/>
  <c r="F9" i="11"/>
  <c r="F8" i="11"/>
  <c r="F7" i="11"/>
  <c r="B18" i="11" s="1"/>
  <c r="F6" i="11"/>
  <c r="F5" i="11"/>
  <c r="F4" i="11"/>
  <c r="F10" i="16"/>
  <c r="F9" i="16"/>
  <c r="F8" i="16"/>
  <c r="F7" i="16"/>
  <c r="F6" i="16"/>
  <c r="F5" i="16"/>
  <c r="F4" i="16"/>
  <c r="G32" i="5"/>
  <c r="E35" i="5"/>
  <c r="E24" i="5"/>
  <c r="F19" i="5"/>
  <c r="G19" i="5" s="1"/>
  <c r="F20" i="5"/>
  <c r="G20" i="5" s="1"/>
  <c r="F21" i="5"/>
  <c r="G21" i="5" s="1"/>
  <c r="F22" i="5"/>
  <c r="G22" i="5" s="1"/>
  <c r="F23" i="5"/>
  <c r="G23" i="5" s="1"/>
  <c r="G29" i="5"/>
  <c r="F30" i="5"/>
  <c r="G30" i="5" s="1"/>
  <c r="F31" i="5"/>
  <c r="G31" i="5" s="1"/>
  <c r="F32" i="5"/>
  <c r="F33" i="5"/>
  <c r="G33" i="5" s="1"/>
  <c r="F34" i="5"/>
  <c r="G34" i="5" s="1"/>
  <c r="AL12" i="18"/>
  <c r="AM12" i="18"/>
  <c r="AO12" i="18"/>
  <c r="AP12" i="18"/>
  <c r="AR12" i="18"/>
  <c r="AS12" i="18"/>
  <c r="AU12" i="18"/>
  <c r="AV12" i="18"/>
  <c r="AX12" i="18"/>
  <c r="AY12" i="18"/>
  <c r="BA12" i="18"/>
  <c r="BB12" i="18"/>
  <c r="BD12" i="18"/>
  <c r="BE12" i="18"/>
  <c r="BG12" i="18"/>
  <c r="BH12" i="18"/>
  <c r="BJ12" i="18"/>
  <c r="BK12" i="18"/>
  <c r="BM12" i="18"/>
  <c r="BN12" i="18"/>
  <c r="BP12" i="18"/>
  <c r="BQ12" i="18"/>
  <c r="BS12" i="18"/>
  <c r="BT12" i="18"/>
  <c r="AL13" i="18"/>
  <c r="AM13" i="18"/>
  <c r="AO13" i="18"/>
  <c r="AP13" i="18"/>
  <c r="AR13" i="18"/>
  <c r="AS13" i="18"/>
  <c r="AU13" i="18"/>
  <c r="AV13" i="18"/>
  <c r="AX13" i="18"/>
  <c r="AY13" i="18"/>
  <c r="BA13" i="18"/>
  <c r="BB13" i="18"/>
  <c r="BD13" i="18"/>
  <c r="BE13" i="18"/>
  <c r="BG13" i="18"/>
  <c r="BH13" i="18"/>
  <c r="BJ13" i="18"/>
  <c r="BK13" i="18"/>
  <c r="BM13" i="18"/>
  <c r="BN13" i="18"/>
  <c r="BP13" i="18"/>
  <c r="BQ13" i="18"/>
  <c r="BS13" i="18"/>
  <c r="BT13" i="18"/>
  <c r="AL14" i="18"/>
  <c r="AM14" i="18"/>
  <c r="AO14" i="18"/>
  <c r="AP14" i="18"/>
  <c r="AR14" i="18"/>
  <c r="AS14" i="18"/>
  <c r="AU14" i="18"/>
  <c r="AV14" i="18"/>
  <c r="AX14" i="18"/>
  <c r="AY14" i="18"/>
  <c r="BA14" i="18"/>
  <c r="BB14" i="18"/>
  <c r="BD14" i="18"/>
  <c r="BE14" i="18"/>
  <c r="BG14" i="18"/>
  <c r="BH14" i="18"/>
  <c r="BJ14" i="18"/>
  <c r="BK14" i="18"/>
  <c r="BM14" i="18"/>
  <c r="BN14" i="18"/>
  <c r="BP14" i="18"/>
  <c r="BQ14" i="18"/>
  <c r="BS14" i="18"/>
  <c r="BT14" i="18"/>
  <c r="AL15" i="18"/>
  <c r="AM15" i="18"/>
  <c r="AO15" i="18"/>
  <c r="AP15" i="18"/>
  <c r="AR15" i="18"/>
  <c r="AS15" i="18"/>
  <c r="AU15" i="18"/>
  <c r="AV15" i="18"/>
  <c r="AX15" i="18"/>
  <c r="AY15" i="18"/>
  <c r="BA15" i="18"/>
  <c r="BB15" i="18"/>
  <c r="BD15" i="18"/>
  <c r="BE15" i="18"/>
  <c r="BG15" i="18"/>
  <c r="BH15" i="18"/>
  <c r="BJ15" i="18"/>
  <c r="BK15" i="18"/>
  <c r="BM15" i="18"/>
  <c r="BN15" i="18"/>
  <c r="BP15" i="18"/>
  <c r="BQ15" i="18"/>
  <c r="BS15" i="18"/>
  <c r="BT15" i="18"/>
  <c r="AL16" i="18"/>
  <c r="AM16" i="18"/>
  <c r="AO16" i="18"/>
  <c r="AP16" i="18"/>
  <c r="AR16" i="18"/>
  <c r="AS16" i="18"/>
  <c r="AU16" i="18"/>
  <c r="AV16" i="18"/>
  <c r="AX16" i="18"/>
  <c r="AY16" i="18"/>
  <c r="BA16" i="18"/>
  <c r="BB16" i="18"/>
  <c r="BD16" i="18"/>
  <c r="BE16" i="18"/>
  <c r="BG16" i="18"/>
  <c r="BH16" i="18"/>
  <c r="BJ16" i="18"/>
  <c r="BK16" i="18"/>
  <c r="BM16" i="18"/>
  <c r="BN16" i="18"/>
  <c r="BP16" i="18"/>
  <c r="BQ16" i="18"/>
  <c r="BS16" i="18"/>
  <c r="BT16" i="18"/>
  <c r="AL17" i="18"/>
  <c r="AM17" i="18"/>
  <c r="AO17" i="18"/>
  <c r="AP17" i="18"/>
  <c r="AR17" i="18"/>
  <c r="AS17" i="18"/>
  <c r="AU17" i="18"/>
  <c r="AV17" i="18"/>
  <c r="AX17" i="18"/>
  <c r="AY17" i="18"/>
  <c r="BA17" i="18"/>
  <c r="BB17" i="18"/>
  <c r="BD17" i="18"/>
  <c r="BE17" i="18"/>
  <c r="BG17" i="18"/>
  <c r="BH17" i="18"/>
  <c r="BJ17" i="18"/>
  <c r="BK17" i="18"/>
  <c r="BM17" i="18"/>
  <c r="BN17" i="18"/>
  <c r="BP17" i="18"/>
  <c r="BQ17" i="18"/>
  <c r="BS17" i="18"/>
  <c r="BT17" i="18"/>
  <c r="AL18" i="18"/>
  <c r="AM18" i="18"/>
  <c r="AO18" i="18"/>
  <c r="AP18" i="18"/>
  <c r="AR18" i="18"/>
  <c r="AS18" i="18"/>
  <c r="AU18" i="18"/>
  <c r="AV18" i="18"/>
  <c r="AX18" i="18"/>
  <c r="AY18" i="18"/>
  <c r="BA18" i="18"/>
  <c r="BB18" i="18"/>
  <c r="BD18" i="18"/>
  <c r="BE18" i="18"/>
  <c r="BG18" i="18"/>
  <c r="BH18" i="18"/>
  <c r="BJ18" i="18"/>
  <c r="BK18" i="18"/>
  <c r="BM18" i="18"/>
  <c r="BN18" i="18"/>
  <c r="BP18" i="18"/>
  <c r="BQ18" i="18"/>
  <c r="BS18" i="18"/>
  <c r="BT18" i="18"/>
  <c r="AL19" i="18"/>
  <c r="AM19" i="18"/>
  <c r="AO19" i="18"/>
  <c r="AP19" i="18"/>
  <c r="AR19" i="18"/>
  <c r="AS19" i="18"/>
  <c r="AU19" i="18"/>
  <c r="AV19" i="18"/>
  <c r="AX19" i="18"/>
  <c r="AY19" i="18"/>
  <c r="BA19" i="18"/>
  <c r="BB19" i="18"/>
  <c r="BD19" i="18"/>
  <c r="BE19" i="18"/>
  <c r="BG19" i="18"/>
  <c r="BH19" i="18"/>
  <c r="BJ19" i="18"/>
  <c r="BK19" i="18"/>
  <c r="BM19" i="18"/>
  <c r="BN19" i="18"/>
  <c r="BP19" i="18"/>
  <c r="BQ19" i="18"/>
  <c r="BS19" i="18"/>
  <c r="BT19" i="18"/>
  <c r="AL20" i="18"/>
  <c r="AM20" i="18"/>
  <c r="AO20" i="18"/>
  <c r="AP20" i="18"/>
  <c r="AR20" i="18"/>
  <c r="AS20" i="18"/>
  <c r="AU20" i="18"/>
  <c r="AV20" i="18"/>
  <c r="AX20" i="18"/>
  <c r="AY20" i="18"/>
  <c r="BA20" i="18"/>
  <c r="BB20" i="18"/>
  <c r="BD20" i="18"/>
  <c r="BE20" i="18"/>
  <c r="BG20" i="18"/>
  <c r="BH20" i="18"/>
  <c r="BJ20" i="18"/>
  <c r="BK20" i="18"/>
  <c r="BM20" i="18"/>
  <c r="BN20" i="18"/>
  <c r="BP20" i="18"/>
  <c r="BQ20" i="18"/>
  <c r="BS20" i="18"/>
  <c r="BT20" i="18"/>
  <c r="AL21" i="18"/>
  <c r="AM21" i="18"/>
  <c r="AO21" i="18"/>
  <c r="AP21" i="18"/>
  <c r="AR21" i="18"/>
  <c r="AS21" i="18"/>
  <c r="AU21" i="18"/>
  <c r="AV21" i="18"/>
  <c r="AX21" i="18"/>
  <c r="AY21" i="18"/>
  <c r="BA21" i="18"/>
  <c r="BB21" i="18"/>
  <c r="BD21" i="18"/>
  <c r="BE21" i="18"/>
  <c r="BG21" i="18"/>
  <c r="BH21" i="18"/>
  <c r="BJ21" i="18"/>
  <c r="BK21" i="18"/>
  <c r="BM21" i="18"/>
  <c r="BN21" i="18"/>
  <c r="BP21" i="18"/>
  <c r="BQ21" i="18"/>
  <c r="BS21" i="18"/>
  <c r="BT21" i="18"/>
  <c r="AL22" i="18"/>
  <c r="AM22" i="18"/>
  <c r="AO22" i="18"/>
  <c r="AP22" i="18"/>
  <c r="AR22" i="18"/>
  <c r="AS22" i="18"/>
  <c r="AU22" i="18"/>
  <c r="AV22" i="18"/>
  <c r="AX22" i="18"/>
  <c r="AY22" i="18"/>
  <c r="BA22" i="18"/>
  <c r="BB22" i="18"/>
  <c r="BD22" i="18"/>
  <c r="BE22" i="18"/>
  <c r="BG22" i="18"/>
  <c r="BH22" i="18"/>
  <c r="BJ22" i="18"/>
  <c r="BK22" i="18"/>
  <c r="BM22" i="18"/>
  <c r="BN22" i="18"/>
  <c r="BP22" i="18"/>
  <c r="BQ22" i="18"/>
  <c r="BS22" i="18"/>
  <c r="BT22" i="18"/>
  <c r="AL23" i="18"/>
  <c r="AM23" i="18"/>
  <c r="AO23" i="18"/>
  <c r="AP23" i="18"/>
  <c r="AR23" i="18"/>
  <c r="AS23" i="18"/>
  <c r="AU23" i="18"/>
  <c r="AV23" i="18"/>
  <c r="AX23" i="18"/>
  <c r="AY23" i="18"/>
  <c r="BA23" i="18"/>
  <c r="BB23" i="18"/>
  <c r="BD23" i="18"/>
  <c r="BE23" i="18"/>
  <c r="BG23" i="18"/>
  <c r="BH23" i="18"/>
  <c r="BJ23" i="18"/>
  <c r="BK23" i="18"/>
  <c r="BM23" i="18"/>
  <c r="BN23" i="18"/>
  <c r="BP23" i="18"/>
  <c r="BQ23" i="18"/>
  <c r="BS23" i="18"/>
  <c r="BT23" i="18"/>
  <c r="BU23" i="18" s="1"/>
  <c r="AL24" i="18"/>
  <c r="AM24" i="18"/>
  <c r="AO24" i="18"/>
  <c r="AP24" i="18"/>
  <c r="AR24" i="18"/>
  <c r="AS24" i="18"/>
  <c r="AU24" i="18"/>
  <c r="AV24" i="18"/>
  <c r="AX24" i="18"/>
  <c r="AY24" i="18"/>
  <c r="BA24" i="18"/>
  <c r="BB24" i="18"/>
  <c r="BD24" i="18"/>
  <c r="BE24" i="18"/>
  <c r="BG24" i="18"/>
  <c r="BH24" i="18"/>
  <c r="BJ24" i="18"/>
  <c r="BK24" i="18"/>
  <c r="BM24" i="18"/>
  <c r="BN24" i="18"/>
  <c r="BP24" i="18"/>
  <c r="BQ24" i="18"/>
  <c r="BS24" i="18"/>
  <c r="BT24" i="18"/>
  <c r="BU24" i="18" s="1"/>
  <c r="AL25" i="18"/>
  <c r="AM25" i="18"/>
  <c r="AO25" i="18"/>
  <c r="AP25" i="18"/>
  <c r="AR25" i="18"/>
  <c r="AS25" i="18"/>
  <c r="AU25" i="18"/>
  <c r="AV25" i="18"/>
  <c r="AX25" i="18"/>
  <c r="AY25" i="18"/>
  <c r="BA25" i="18"/>
  <c r="BB25" i="18"/>
  <c r="BD25" i="18"/>
  <c r="BE25" i="18"/>
  <c r="BG25" i="18"/>
  <c r="BH25" i="18"/>
  <c r="BJ25" i="18"/>
  <c r="BK25" i="18"/>
  <c r="BM25" i="18"/>
  <c r="BN25" i="18"/>
  <c r="BP25" i="18"/>
  <c r="BQ25" i="18"/>
  <c r="BS25" i="18"/>
  <c r="BT25" i="18"/>
  <c r="BU25" i="18" s="1"/>
  <c r="AL26" i="18"/>
  <c r="AM26" i="18"/>
  <c r="AO26" i="18"/>
  <c r="AP26" i="18"/>
  <c r="AR26" i="18"/>
  <c r="AS26" i="18"/>
  <c r="AU26" i="18"/>
  <c r="AV26" i="18"/>
  <c r="AX26" i="18"/>
  <c r="AY26" i="18"/>
  <c r="BA26" i="18"/>
  <c r="BB26" i="18"/>
  <c r="BD26" i="18"/>
  <c r="BE26" i="18"/>
  <c r="BG26" i="18"/>
  <c r="BH26" i="18"/>
  <c r="BJ26" i="18"/>
  <c r="BK26" i="18"/>
  <c r="BM26" i="18"/>
  <c r="BN26" i="18"/>
  <c r="BP26" i="18"/>
  <c r="BQ26" i="18"/>
  <c r="BS26" i="18"/>
  <c r="BT26" i="18"/>
  <c r="BU26" i="18" s="1"/>
  <c r="AL27" i="18"/>
  <c r="AM27" i="18"/>
  <c r="AO27" i="18"/>
  <c r="AP27" i="18"/>
  <c r="AR27" i="18"/>
  <c r="AS27" i="18"/>
  <c r="AU27" i="18"/>
  <c r="AV27" i="18"/>
  <c r="AX27" i="18"/>
  <c r="AY27" i="18"/>
  <c r="BA27" i="18"/>
  <c r="BB27" i="18"/>
  <c r="BD27" i="18"/>
  <c r="BE27" i="18"/>
  <c r="BG27" i="18"/>
  <c r="BH27" i="18"/>
  <c r="BJ27" i="18"/>
  <c r="BK27" i="18"/>
  <c r="BM27" i="18"/>
  <c r="BN27" i="18"/>
  <c r="BP27" i="18"/>
  <c r="BQ27" i="18"/>
  <c r="BS27" i="18"/>
  <c r="BT27" i="18"/>
  <c r="BU27" i="18" s="1"/>
  <c r="AL28" i="18"/>
  <c r="AM28" i="18"/>
  <c r="AO28" i="18"/>
  <c r="AP28" i="18"/>
  <c r="AR28" i="18"/>
  <c r="AS28" i="18"/>
  <c r="AU28" i="18"/>
  <c r="AV28" i="18"/>
  <c r="AX28" i="18"/>
  <c r="AY28" i="18"/>
  <c r="BA28" i="18"/>
  <c r="BB28" i="18"/>
  <c r="BD28" i="18"/>
  <c r="BE28" i="18"/>
  <c r="BG28" i="18"/>
  <c r="BH28" i="18"/>
  <c r="BJ28" i="18"/>
  <c r="BK28" i="18"/>
  <c r="BM28" i="18"/>
  <c r="BN28" i="18"/>
  <c r="BP28" i="18"/>
  <c r="BQ28" i="18"/>
  <c r="BS28" i="18"/>
  <c r="BT28" i="18"/>
  <c r="BU28" i="18" s="1"/>
  <c r="AL29" i="18"/>
  <c r="AM29" i="18"/>
  <c r="AO29" i="18"/>
  <c r="AP29" i="18"/>
  <c r="AR29" i="18"/>
  <c r="AS29" i="18"/>
  <c r="AU29" i="18"/>
  <c r="AV29" i="18"/>
  <c r="AX29" i="18"/>
  <c r="AY29" i="18"/>
  <c r="BA29" i="18"/>
  <c r="BB29" i="18"/>
  <c r="BD29" i="18"/>
  <c r="BE29" i="18"/>
  <c r="BG29" i="18"/>
  <c r="BH29" i="18"/>
  <c r="BJ29" i="18"/>
  <c r="BK29" i="18"/>
  <c r="BM29" i="18"/>
  <c r="BN29" i="18"/>
  <c r="BP29" i="18"/>
  <c r="BQ29" i="18"/>
  <c r="BS29" i="18"/>
  <c r="BT29" i="18"/>
  <c r="BU29" i="18" s="1"/>
  <c r="AL30" i="18"/>
  <c r="AM30" i="18"/>
  <c r="AO30" i="18"/>
  <c r="AP30" i="18"/>
  <c r="AR30" i="18"/>
  <c r="AS30" i="18"/>
  <c r="AU30" i="18"/>
  <c r="AV30" i="18"/>
  <c r="AX30" i="18"/>
  <c r="AY30" i="18"/>
  <c r="BA30" i="18"/>
  <c r="BB30" i="18"/>
  <c r="BD30" i="18"/>
  <c r="BE30" i="18"/>
  <c r="BG30" i="18"/>
  <c r="BH30" i="18"/>
  <c r="BJ30" i="18"/>
  <c r="BK30" i="18"/>
  <c r="BM30" i="18"/>
  <c r="BN30" i="18"/>
  <c r="BP30" i="18"/>
  <c r="BQ30" i="18"/>
  <c r="BS30" i="18"/>
  <c r="BT30" i="18"/>
  <c r="BU30" i="18" s="1"/>
  <c r="AL31" i="18"/>
  <c r="AM31" i="18"/>
  <c r="AO31" i="18"/>
  <c r="AP31" i="18"/>
  <c r="AR31" i="18"/>
  <c r="AS31" i="18"/>
  <c r="AU31" i="18"/>
  <c r="AV31" i="18"/>
  <c r="AX31" i="18"/>
  <c r="AY31" i="18"/>
  <c r="BA31" i="18"/>
  <c r="BB31" i="18"/>
  <c r="BD31" i="18"/>
  <c r="BE31" i="18"/>
  <c r="BG31" i="18"/>
  <c r="BH31" i="18"/>
  <c r="BJ31" i="18"/>
  <c r="BK31" i="18"/>
  <c r="BM31" i="18"/>
  <c r="BN31" i="18"/>
  <c r="BP31" i="18"/>
  <c r="BQ31" i="18"/>
  <c r="BS31" i="18"/>
  <c r="BT31" i="18"/>
  <c r="BU31" i="18" s="1"/>
  <c r="AL32" i="18"/>
  <c r="AM32" i="18"/>
  <c r="AO32" i="18"/>
  <c r="AP32" i="18"/>
  <c r="AR32" i="18"/>
  <c r="AS32" i="18"/>
  <c r="AU32" i="18"/>
  <c r="AV32" i="18"/>
  <c r="AX32" i="18"/>
  <c r="AY32" i="18"/>
  <c r="BA32" i="18"/>
  <c r="BB32" i="18"/>
  <c r="BD32" i="18"/>
  <c r="BE32" i="18"/>
  <c r="BG32" i="18"/>
  <c r="BH32" i="18"/>
  <c r="BJ32" i="18"/>
  <c r="BK32" i="18"/>
  <c r="BM32" i="18"/>
  <c r="BN32" i="18"/>
  <c r="BP32" i="18"/>
  <c r="BQ32" i="18"/>
  <c r="BS32" i="18"/>
  <c r="BT32" i="18"/>
  <c r="BU32" i="18" s="1"/>
  <c r="AL33" i="18"/>
  <c r="AM33" i="18"/>
  <c r="AO33" i="18"/>
  <c r="AP33" i="18"/>
  <c r="AR33" i="18"/>
  <c r="AS33" i="18"/>
  <c r="AU33" i="18"/>
  <c r="AV33" i="18"/>
  <c r="AX33" i="18"/>
  <c r="AY33" i="18"/>
  <c r="BA33" i="18"/>
  <c r="BB33" i="18"/>
  <c r="BD33" i="18"/>
  <c r="BE33" i="18"/>
  <c r="BG33" i="18"/>
  <c r="BH33" i="18"/>
  <c r="BJ33" i="18"/>
  <c r="BK33" i="18"/>
  <c r="BM33" i="18"/>
  <c r="BN33" i="18"/>
  <c r="BP33" i="18"/>
  <c r="BQ33" i="18"/>
  <c r="BS33" i="18"/>
  <c r="BT33" i="18"/>
  <c r="BU33" i="18" s="1"/>
  <c r="AL34" i="18"/>
  <c r="AM34" i="18"/>
  <c r="AO34" i="18"/>
  <c r="AP34" i="18"/>
  <c r="AR34" i="18"/>
  <c r="AS34" i="18"/>
  <c r="AU34" i="18"/>
  <c r="AV34" i="18"/>
  <c r="AX34" i="18"/>
  <c r="AY34" i="18"/>
  <c r="BA34" i="18"/>
  <c r="BB34" i="18"/>
  <c r="BD34" i="18"/>
  <c r="BE34" i="18"/>
  <c r="BG34" i="18"/>
  <c r="BH34" i="18"/>
  <c r="BJ34" i="18"/>
  <c r="BK34" i="18"/>
  <c r="BM34" i="18"/>
  <c r="BN34" i="18"/>
  <c r="BP34" i="18"/>
  <c r="BQ34" i="18"/>
  <c r="BS34" i="18"/>
  <c r="BT34" i="18"/>
  <c r="BU34" i="18" s="1"/>
  <c r="AL35" i="18"/>
  <c r="AM35" i="18"/>
  <c r="AO35" i="18"/>
  <c r="AP35" i="18"/>
  <c r="AR35" i="18"/>
  <c r="AS35" i="18"/>
  <c r="AU35" i="18"/>
  <c r="AV35" i="18"/>
  <c r="AX35" i="18"/>
  <c r="AY35" i="18"/>
  <c r="BA35" i="18"/>
  <c r="BB35" i="18"/>
  <c r="BD35" i="18"/>
  <c r="BE35" i="18"/>
  <c r="BG35" i="18"/>
  <c r="BH35" i="18"/>
  <c r="BJ35" i="18"/>
  <c r="BK35" i="18"/>
  <c r="BM35" i="18"/>
  <c r="BN35" i="18"/>
  <c r="BP35" i="18"/>
  <c r="BQ35" i="18"/>
  <c r="BS35" i="18"/>
  <c r="BT35" i="18"/>
  <c r="BU35" i="18" s="1"/>
  <c r="AL36" i="18"/>
  <c r="AM36" i="18"/>
  <c r="AO36" i="18"/>
  <c r="AP36" i="18"/>
  <c r="AR36" i="18"/>
  <c r="AS36" i="18"/>
  <c r="AU36" i="18"/>
  <c r="AV36" i="18"/>
  <c r="AX36" i="18"/>
  <c r="AY36" i="18"/>
  <c r="BA36" i="18"/>
  <c r="BB36" i="18"/>
  <c r="BD36" i="18"/>
  <c r="BE36" i="18"/>
  <c r="BG36" i="18"/>
  <c r="BH36" i="18"/>
  <c r="BJ36" i="18"/>
  <c r="BK36" i="18"/>
  <c r="BM36" i="18"/>
  <c r="BN36" i="18"/>
  <c r="BP36" i="18"/>
  <c r="BQ36" i="18"/>
  <c r="BS36" i="18"/>
  <c r="BT36" i="18"/>
  <c r="BU36" i="18" s="1"/>
  <c r="AL37" i="18"/>
  <c r="AM37" i="18"/>
  <c r="AO37" i="18"/>
  <c r="AP37" i="18"/>
  <c r="AR37" i="18"/>
  <c r="AS37" i="18"/>
  <c r="AU37" i="18"/>
  <c r="AV37" i="18"/>
  <c r="AX37" i="18"/>
  <c r="AY37" i="18"/>
  <c r="BA37" i="18"/>
  <c r="BB37" i="18"/>
  <c r="BD37" i="18"/>
  <c r="BE37" i="18"/>
  <c r="BG37" i="18"/>
  <c r="BH37" i="18"/>
  <c r="BJ37" i="18"/>
  <c r="BK37" i="18"/>
  <c r="BM37" i="18"/>
  <c r="BN37" i="18"/>
  <c r="BP37" i="18"/>
  <c r="BQ37" i="18"/>
  <c r="BS37" i="18"/>
  <c r="BT37" i="18"/>
  <c r="BU37" i="18" s="1"/>
  <c r="AL38" i="18"/>
  <c r="AM38" i="18"/>
  <c r="AO38" i="18"/>
  <c r="AP38" i="18"/>
  <c r="AR38" i="18"/>
  <c r="AS38" i="18"/>
  <c r="AU38" i="18"/>
  <c r="AV38" i="18"/>
  <c r="AX38" i="18"/>
  <c r="AY38" i="18"/>
  <c r="BA38" i="18"/>
  <c r="BB38" i="18"/>
  <c r="BD38" i="18"/>
  <c r="BE38" i="18"/>
  <c r="BG38" i="18"/>
  <c r="BH38" i="18"/>
  <c r="BJ38" i="18"/>
  <c r="BK38" i="18"/>
  <c r="BM38" i="18"/>
  <c r="BN38" i="18"/>
  <c r="BP38" i="18"/>
  <c r="BQ38" i="18"/>
  <c r="BS38" i="18"/>
  <c r="BT38" i="18"/>
  <c r="BU38" i="18" s="1"/>
  <c r="AL39" i="18"/>
  <c r="AM39" i="18"/>
  <c r="AO39" i="18"/>
  <c r="AP39" i="18"/>
  <c r="AR39" i="18"/>
  <c r="AS39" i="18"/>
  <c r="AU39" i="18"/>
  <c r="AV39" i="18"/>
  <c r="AX39" i="18"/>
  <c r="AY39" i="18"/>
  <c r="BA39" i="18"/>
  <c r="BB39" i="18"/>
  <c r="BD39" i="18"/>
  <c r="BE39" i="18"/>
  <c r="BG39" i="18"/>
  <c r="BH39" i="18"/>
  <c r="BJ39" i="18"/>
  <c r="BK39" i="18"/>
  <c r="BM39" i="18"/>
  <c r="BN39" i="18"/>
  <c r="BP39" i="18"/>
  <c r="BQ39" i="18"/>
  <c r="BS39" i="18"/>
  <c r="BT39" i="18"/>
  <c r="BU39" i="18" s="1"/>
  <c r="AL40" i="18"/>
  <c r="AM40" i="18"/>
  <c r="AO40" i="18"/>
  <c r="AP40" i="18"/>
  <c r="AR40" i="18"/>
  <c r="AS40" i="18"/>
  <c r="AU40" i="18"/>
  <c r="AV40" i="18"/>
  <c r="AX40" i="18"/>
  <c r="AY40" i="18"/>
  <c r="BA40" i="18"/>
  <c r="BB40" i="18"/>
  <c r="BD40" i="18"/>
  <c r="BE40" i="18"/>
  <c r="BG40" i="18"/>
  <c r="BH40" i="18"/>
  <c r="BJ40" i="18"/>
  <c r="BK40" i="18"/>
  <c r="BM40" i="18"/>
  <c r="BN40" i="18"/>
  <c r="BP40" i="18"/>
  <c r="BQ40" i="18"/>
  <c r="BS40" i="18"/>
  <c r="BT40" i="18"/>
  <c r="BU40" i="18" s="1"/>
  <c r="AL41" i="18"/>
  <c r="AM41" i="18"/>
  <c r="AO41" i="18"/>
  <c r="AP41" i="18"/>
  <c r="AR41" i="18"/>
  <c r="AS41" i="18"/>
  <c r="AU41" i="18"/>
  <c r="AV41" i="18"/>
  <c r="AX41" i="18"/>
  <c r="AY41" i="18"/>
  <c r="BA41" i="18"/>
  <c r="BB41" i="18"/>
  <c r="BD41" i="18"/>
  <c r="BE41" i="18"/>
  <c r="BG41" i="18"/>
  <c r="BH41" i="18"/>
  <c r="BJ41" i="18"/>
  <c r="BK41" i="18"/>
  <c r="BM41" i="18"/>
  <c r="BN41" i="18"/>
  <c r="BP41" i="18"/>
  <c r="BQ41" i="18"/>
  <c r="BS41" i="18"/>
  <c r="BT41" i="18"/>
  <c r="BU41" i="18" s="1"/>
  <c r="AO11" i="18"/>
  <c r="AP11" i="18"/>
  <c r="AR11" i="18"/>
  <c r="AS11" i="18"/>
  <c r="AU11" i="18"/>
  <c r="AV11" i="18"/>
  <c r="AX11" i="18"/>
  <c r="AY11" i="18"/>
  <c r="BA11" i="18"/>
  <c r="BB11" i="18"/>
  <c r="BD11" i="18"/>
  <c r="BE11" i="18"/>
  <c r="BG11" i="18"/>
  <c r="BH11" i="18"/>
  <c r="BJ11" i="18"/>
  <c r="BK11" i="18"/>
  <c r="BM11" i="18"/>
  <c r="BN11" i="18"/>
  <c r="BP11" i="18"/>
  <c r="BQ11" i="18"/>
  <c r="BS11" i="18"/>
  <c r="BT11" i="18"/>
  <c r="BU11" i="18" s="1"/>
  <c r="AM11" i="18"/>
  <c r="AL11" i="18"/>
  <c r="I11" i="6"/>
  <c r="I12" i="6"/>
  <c r="I13" i="6"/>
  <c r="I14" i="6"/>
  <c r="I15" i="6"/>
  <c r="I16" i="6"/>
  <c r="I17" i="6"/>
  <c r="I18" i="6"/>
  <c r="I19" i="6"/>
  <c r="I20" i="6"/>
  <c r="I21" i="6"/>
  <c r="I22" i="6"/>
  <c r="I23" i="6"/>
  <c r="I24" i="6"/>
  <c r="I25" i="6"/>
  <c r="I10" i="6"/>
  <c r="C24" i="16" l="1"/>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D55" i="16"/>
  <c r="E25" i="16"/>
  <c r="E26" i="16"/>
  <c r="E28" i="16"/>
  <c r="E30" i="16"/>
  <c r="E32" i="16"/>
  <c r="E34" i="16"/>
  <c r="E36" i="16"/>
  <c r="E38" i="16"/>
  <c r="E40" i="16"/>
  <c r="E42" i="16"/>
  <c r="E44" i="16"/>
  <c r="E46" i="16"/>
  <c r="E48" i="16"/>
  <c r="E50" i="16"/>
  <c r="E52" i="16"/>
  <c r="E54" i="16"/>
  <c r="F24" i="16"/>
  <c r="F26" i="16"/>
  <c r="F28" i="16"/>
  <c r="F30" i="16"/>
  <c r="F32" i="16"/>
  <c r="F34" i="16"/>
  <c r="F36" i="16"/>
  <c r="F38" i="16"/>
  <c r="F40" i="16"/>
  <c r="F42" i="16"/>
  <c r="F44" i="16"/>
  <c r="F46" i="16"/>
  <c r="F48" i="16"/>
  <c r="F50" i="16"/>
  <c r="F52" i="16"/>
  <c r="F54"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E24" i="16"/>
  <c r="E27" i="16"/>
  <c r="E29" i="16"/>
  <c r="E31" i="16"/>
  <c r="E33" i="16"/>
  <c r="E35" i="16"/>
  <c r="E37" i="16"/>
  <c r="E39" i="16"/>
  <c r="E41" i="16"/>
  <c r="E43" i="16"/>
  <c r="E45" i="16"/>
  <c r="E47" i="16"/>
  <c r="E49" i="16"/>
  <c r="E51" i="16"/>
  <c r="E53" i="16"/>
  <c r="E55" i="16"/>
  <c r="F25" i="16"/>
  <c r="F27" i="16"/>
  <c r="F29" i="16"/>
  <c r="F31" i="16"/>
  <c r="F33" i="16"/>
  <c r="F35" i="16"/>
  <c r="F37" i="16"/>
  <c r="F39" i="16"/>
  <c r="F41" i="16"/>
  <c r="F43" i="16"/>
  <c r="F45" i="16"/>
  <c r="F47" i="16"/>
  <c r="F49" i="16"/>
  <c r="F51" i="16"/>
  <c r="F53" i="16"/>
  <c r="F55" i="16"/>
  <c r="BM43" i="58"/>
  <c r="BM43" i="61"/>
  <c r="BM43" i="60"/>
  <c r="BJ32" i="58"/>
  <c r="BH32" i="58" s="1"/>
  <c r="BJ32" i="61"/>
  <c r="BH32" i="61" s="1"/>
  <c r="BJ32" i="60"/>
  <c r="BH32" i="60" s="1"/>
  <c r="BM42" i="58"/>
  <c r="BM42" i="61"/>
  <c r="BM42" i="60"/>
  <c r="BM29" i="58"/>
  <c r="BM29" i="61"/>
  <c r="BM29" i="60"/>
  <c r="AZ34" i="58"/>
  <c r="AZ34" i="61"/>
  <c r="AZ34" i="60"/>
  <c r="BM26" i="58"/>
  <c r="BM26" i="61"/>
  <c r="BM26" i="60"/>
  <c r="AZ35" i="58"/>
  <c r="AZ35" i="61"/>
  <c r="AZ35" i="60"/>
  <c r="BJ22" i="58"/>
  <c r="BH22" i="58" s="1"/>
  <c r="BJ22" i="61"/>
  <c r="BH22" i="61" s="1"/>
  <c r="BJ22" i="60"/>
  <c r="BH22" i="60" s="1"/>
  <c r="BM47" i="58"/>
  <c r="BM47" i="61"/>
  <c r="BM47" i="60"/>
  <c r="BM40" i="58"/>
  <c r="BM40" i="61"/>
  <c r="BM40" i="60"/>
  <c r="BM45" i="58"/>
  <c r="BM45" i="61"/>
  <c r="BM45" i="60"/>
  <c r="AZ42" i="58"/>
  <c r="AZ42" i="61"/>
  <c r="AZ42" i="60"/>
  <c r="AZ43" i="58"/>
  <c r="AZ43" i="61"/>
  <c r="AZ43" i="60"/>
  <c r="BJ34" i="58"/>
  <c r="BJ34" i="60"/>
  <c r="BJ34" i="61"/>
  <c r="F11" i="16"/>
  <c r="D16" i="16"/>
  <c r="F12" i="16"/>
  <c r="BM19" i="58"/>
  <c r="BM19" i="61"/>
  <c r="BM19" i="60"/>
  <c r="BM27" i="58"/>
  <c r="BM27" i="61"/>
  <c r="BM27" i="60"/>
  <c r="BJ31" i="58"/>
  <c r="BH31" i="58" s="1"/>
  <c r="BJ31" i="61"/>
  <c r="BH31" i="61" s="1"/>
  <c r="BJ31" i="60"/>
  <c r="BH31" i="60" s="1"/>
  <c r="BM39" i="58"/>
  <c r="BM39" i="61"/>
  <c r="BM39" i="60"/>
  <c r="BJ47" i="58"/>
  <c r="BJ47" i="60"/>
  <c r="BJ47" i="61"/>
  <c r="AZ28" i="58"/>
  <c r="AX28" i="58" s="1"/>
  <c r="AZ28" i="61"/>
  <c r="AX28" i="61" s="1"/>
  <c r="AZ28" i="60"/>
  <c r="AX28" i="60" s="1"/>
  <c r="AZ36" i="58"/>
  <c r="AZ36" i="61"/>
  <c r="AZ36" i="60"/>
  <c r="AZ44" i="58"/>
  <c r="AZ44" i="61"/>
  <c r="AZ44" i="60"/>
  <c r="BJ28" i="58"/>
  <c r="BH28" i="58" s="1"/>
  <c r="BJ28" i="61"/>
  <c r="BH28" i="61" s="1"/>
  <c r="BJ28" i="60"/>
  <c r="BH28" i="60" s="1"/>
  <c r="BM36" i="58"/>
  <c r="BM36" i="61"/>
  <c r="BM36" i="60"/>
  <c r="BJ44" i="58"/>
  <c r="BJ44" i="61"/>
  <c r="BJ44" i="60"/>
  <c r="AZ29" i="58"/>
  <c r="AX29" i="58" s="1"/>
  <c r="AZ29" i="61"/>
  <c r="AX29" i="61" s="1"/>
  <c r="AZ29" i="60"/>
  <c r="AX29" i="60" s="1"/>
  <c r="AZ37" i="58"/>
  <c r="AZ37" i="61"/>
  <c r="AZ37" i="60"/>
  <c r="AZ45" i="58"/>
  <c r="AZ45" i="61"/>
  <c r="AZ45" i="60"/>
  <c r="BM30" i="58"/>
  <c r="BM30" i="61"/>
  <c r="BM30" i="60"/>
  <c r="BJ42" i="58"/>
  <c r="BJ42" i="60"/>
  <c r="BJ42" i="61"/>
  <c r="BM25" i="58"/>
  <c r="BM25" i="61"/>
  <c r="BM25" i="60"/>
  <c r="BJ33" i="58"/>
  <c r="BJ33" i="61"/>
  <c r="BJ33" i="60"/>
  <c r="BM41" i="58"/>
  <c r="BM41" i="61"/>
  <c r="BM41" i="60"/>
  <c r="BJ26" i="58"/>
  <c r="BH26" i="58" s="1"/>
  <c r="BJ26" i="61"/>
  <c r="BH26" i="61" s="1"/>
  <c r="BJ26" i="60"/>
  <c r="BH26" i="60" s="1"/>
  <c r="BM46" i="58"/>
  <c r="BM46" i="61"/>
  <c r="BM46" i="60"/>
  <c r="BJ35" i="58"/>
  <c r="BJ35" i="61"/>
  <c r="BJ35" i="60"/>
  <c r="BM24" i="58"/>
  <c r="BM24" i="61"/>
  <c r="BM24" i="60"/>
  <c r="BJ34" i="11"/>
  <c r="BJ27" i="58"/>
  <c r="BH27" i="58" s="1"/>
  <c r="BJ27" i="61"/>
  <c r="BH27" i="61" s="1"/>
  <c r="BJ27" i="60"/>
  <c r="BH27" i="60" s="1"/>
  <c r="BJ43" i="58"/>
  <c r="BJ43" i="61"/>
  <c r="BJ43" i="60"/>
  <c r="BJ24" i="58"/>
  <c r="BH24" i="58" s="1"/>
  <c r="BJ24" i="61"/>
  <c r="BH24" i="61" s="1"/>
  <c r="BJ24" i="60"/>
  <c r="BH24" i="60" s="1"/>
  <c r="BM32" i="58"/>
  <c r="BM32" i="61"/>
  <c r="BM32" i="60"/>
  <c r="BJ40" i="58"/>
  <c r="BJ40" i="61"/>
  <c r="BJ40" i="60"/>
  <c r="BJ30" i="58"/>
  <c r="BH30" i="58" s="1"/>
  <c r="BJ30" i="61"/>
  <c r="BH30" i="61" s="1"/>
  <c r="BJ30" i="60"/>
  <c r="BH30" i="60" s="1"/>
  <c r="AZ31" i="58"/>
  <c r="AX31" i="58" s="1"/>
  <c r="AZ31" i="61"/>
  <c r="AX31" i="61" s="1"/>
  <c r="AZ31" i="60"/>
  <c r="AX31" i="60" s="1"/>
  <c r="BJ29" i="58"/>
  <c r="BH29" i="58" s="1"/>
  <c r="BJ29" i="61"/>
  <c r="BH29" i="61" s="1"/>
  <c r="BJ29" i="60"/>
  <c r="BH29" i="60" s="1"/>
  <c r="BM37" i="58"/>
  <c r="BM37" i="61"/>
  <c r="BM37" i="60"/>
  <c r="BJ45" i="58"/>
  <c r="BJ45" i="61"/>
  <c r="BJ45" i="60"/>
  <c r="AZ30" i="58"/>
  <c r="AX30" i="58" s="1"/>
  <c r="AZ30" i="61"/>
  <c r="AX30" i="61" s="1"/>
  <c r="AZ30" i="60"/>
  <c r="AX30" i="60" s="1"/>
  <c r="AZ38" i="58"/>
  <c r="AZ38" i="61"/>
  <c r="AZ38" i="60"/>
  <c r="AZ46" i="58"/>
  <c r="AZ46" i="61"/>
  <c r="AZ46" i="60"/>
  <c r="BM38" i="58"/>
  <c r="BM38" i="61"/>
  <c r="BM38" i="60"/>
  <c r="BJ46" i="58"/>
  <c r="BJ46" i="60"/>
  <c r="BJ46" i="61"/>
  <c r="AZ47" i="58"/>
  <c r="AZ47" i="61"/>
  <c r="AZ47" i="60"/>
  <c r="AZ39" i="58"/>
  <c r="AZ39" i="61"/>
  <c r="AZ39" i="60"/>
  <c r="BJ37" i="58"/>
  <c r="BJ37" i="61"/>
  <c r="BJ37" i="60"/>
  <c r="AZ35" i="11"/>
  <c r="BM22" i="58"/>
  <c r="BM22" i="61"/>
  <c r="BM22" i="60"/>
  <c r="BM31" i="58"/>
  <c r="BM31" i="61"/>
  <c r="BM31" i="60"/>
  <c r="BM35" i="58"/>
  <c r="BM35" i="61"/>
  <c r="BM35" i="60"/>
  <c r="BJ39" i="58"/>
  <c r="BJ39" i="61"/>
  <c r="BJ39" i="60"/>
  <c r="AZ32" i="58"/>
  <c r="AX32" i="58" s="1"/>
  <c r="AZ32" i="61"/>
  <c r="AX32" i="61" s="1"/>
  <c r="AZ32" i="60"/>
  <c r="AX32" i="60" s="1"/>
  <c r="AZ40" i="58"/>
  <c r="AZ40" i="61"/>
  <c r="AZ40" i="60"/>
  <c r="BM28" i="58"/>
  <c r="BM28" i="61"/>
  <c r="BM28" i="60"/>
  <c r="BJ36" i="58"/>
  <c r="BJ36" i="60"/>
  <c r="BJ36" i="61"/>
  <c r="BM44" i="58"/>
  <c r="BM44" i="61"/>
  <c r="BM44" i="60"/>
  <c r="AZ33" i="58"/>
  <c r="AZ33" i="61"/>
  <c r="AZ33" i="60"/>
  <c r="AZ41" i="58"/>
  <c r="AZ41" i="61"/>
  <c r="AZ41" i="60"/>
  <c r="BJ25" i="58"/>
  <c r="BH25" i="58" s="1"/>
  <c r="BJ25" i="61"/>
  <c r="BH25" i="61" s="1"/>
  <c r="BJ25" i="60"/>
  <c r="BH25" i="60" s="1"/>
  <c r="BM33" i="58"/>
  <c r="BM33" i="61"/>
  <c r="BM33" i="60"/>
  <c r="BJ41" i="58"/>
  <c r="BJ41" i="61"/>
  <c r="BJ41" i="60"/>
  <c r="BM34" i="58"/>
  <c r="BM34" i="61"/>
  <c r="BM34" i="60"/>
  <c r="BJ38" i="58"/>
  <c r="BJ38" i="60"/>
  <c r="BJ38" i="61"/>
  <c r="BU22" i="18"/>
  <c r="BU21" i="18"/>
  <c r="BU20" i="18"/>
  <c r="BU12" i="18"/>
  <c r="BU19" i="18"/>
  <c r="BU18" i="18"/>
  <c r="BU17" i="18"/>
  <c r="BU16" i="18"/>
  <c r="BU42" i="18" s="1"/>
  <c r="BS45" i="18" s="1"/>
  <c r="BU15" i="18"/>
  <c r="BU14" i="18"/>
  <c r="BU13" i="18"/>
  <c r="AZ39" i="11"/>
  <c r="C17" i="16"/>
  <c r="C18" i="16"/>
  <c r="C19" i="16"/>
  <c r="C20" i="16"/>
  <c r="C21" i="16"/>
  <c r="C22" i="16"/>
  <c r="C23" i="16"/>
  <c r="F16" i="16"/>
  <c r="F17" i="16"/>
  <c r="F21" i="16"/>
  <c r="F23" i="16"/>
  <c r="D17" i="16"/>
  <c r="D18" i="16"/>
  <c r="D19" i="16"/>
  <c r="D20" i="16"/>
  <c r="D21" i="16"/>
  <c r="D22" i="16"/>
  <c r="D23" i="16"/>
  <c r="E16" i="16"/>
  <c r="F19" i="16"/>
  <c r="F20" i="16"/>
  <c r="C16" i="16"/>
  <c r="E17" i="16"/>
  <c r="E18" i="16"/>
  <c r="E19" i="16"/>
  <c r="E20" i="16"/>
  <c r="E21" i="16"/>
  <c r="E22" i="16"/>
  <c r="E23" i="16"/>
  <c r="F18" i="16"/>
  <c r="F22" i="16"/>
  <c r="BJ29" i="11"/>
  <c r="BH29" i="11" s="1"/>
  <c r="BJ45" i="11"/>
  <c r="BJ30" i="11"/>
  <c r="BH30" i="11" s="1"/>
  <c r="BJ26" i="11"/>
  <c r="BH26" i="11" s="1"/>
  <c r="BJ47" i="11"/>
  <c r="BJ44" i="11"/>
  <c r="AZ42" i="11"/>
  <c r="AZ40" i="11"/>
  <c r="AZ31" i="11"/>
  <c r="AX31" i="11" s="1"/>
  <c r="AZ45" i="11"/>
  <c r="BJ40" i="11"/>
  <c r="AZ37" i="11"/>
  <c r="BJ42" i="11"/>
  <c r="AZ29" i="11"/>
  <c r="AX29" i="11" s="1"/>
  <c r="BJ33" i="11"/>
  <c r="AZ34" i="11"/>
  <c r="BJ39" i="11"/>
  <c r="AZ32" i="11"/>
  <c r="AX32" i="11" s="1"/>
  <c r="BJ36" i="11"/>
  <c r="BJ43" i="11"/>
  <c r="BJ24" i="11"/>
  <c r="BH24" i="11" s="1"/>
  <c r="AZ47" i="11"/>
  <c r="BJ31" i="11"/>
  <c r="BH31" i="11" s="1"/>
  <c r="AZ28" i="11"/>
  <c r="AX28" i="11" s="1"/>
  <c r="AZ44" i="11"/>
  <c r="BJ38" i="11"/>
  <c r="BJ28" i="11"/>
  <c r="BH28" i="11" s="1"/>
  <c r="BJ27" i="11"/>
  <c r="BH27" i="11" s="1"/>
  <c r="BJ46" i="11"/>
  <c r="BO21" i="11"/>
  <c r="BO21" i="58"/>
  <c r="BO20" i="11"/>
  <c r="BO20" i="58"/>
  <c r="AZ30" i="11"/>
  <c r="AX30" i="11" s="1"/>
  <c r="AZ46" i="11"/>
  <c r="AZ33" i="11"/>
  <c r="BJ35" i="11"/>
  <c r="AZ41" i="11"/>
  <c r="BJ25" i="11"/>
  <c r="BH25" i="11" s="1"/>
  <c r="BJ41" i="11"/>
  <c r="BJ32" i="11"/>
  <c r="BH32" i="11" s="1"/>
  <c r="BJ22" i="11"/>
  <c r="BH22" i="11" s="1"/>
  <c r="BO22" i="11"/>
  <c r="BO22" i="58"/>
  <c r="AZ38" i="11"/>
  <c r="BE22" i="11"/>
  <c r="BE22" i="58"/>
  <c r="BO27" i="58"/>
  <c r="BO27" i="11"/>
  <c r="BO31" i="58"/>
  <c r="BO31" i="11"/>
  <c r="BE28" i="58"/>
  <c r="BE28" i="11"/>
  <c r="BO28" i="58"/>
  <c r="BO28" i="11"/>
  <c r="BE27" i="58"/>
  <c r="BE27" i="11"/>
  <c r="BO24" i="58"/>
  <c r="BO24" i="11"/>
  <c r="BE29" i="58"/>
  <c r="BE29" i="11"/>
  <c r="BO30" i="58"/>
  <c r="BO30" i="11"/>
  <c r="BE26" i="58"/>
  <c r="BE26" i="11"/>
  <c r="BO26" i="58"/>
  <c r="BO26" i="11"/>
  <c r="BE32" i="58"/>
  <c r="BE32" i="11"/>
  <c r="BE31" i="58"/>
  <c r="BE31" i="11"/>
  <c r="BO29" i="58"/>
  <c r="BO29" i="11"/>
  <c r="BO32" i="58"/>
  <c r="BO32" i="11"/>
  <c r="BE25" i="58"/>
  <c r="BE25" i="11"/>
  <c r="BO25" i="58"/>
  <c r="BO25" i="11"/>
  <c r="BE30" i="58"/>
  <c r="BE30" i="11"/>
  <c r="BE18" i="11"/>
  <c r="BE19" i="11"/>
  <c r="BE19" i="58"/>
  <c r="BO23" i="58"/>
  <c r="BO23" i="11"/>
  <c r="BE24" i="58"/>
  <c r="BE24" i="11"/>
  <c r="BE23" i="58"/>
  <c r="BE23" i="11"/>
  <c r="BE21" i="58"/>
  <c r="BE21" i="11"/>
  <c r="BE20" i="11"/>
  <c r="BE20" i="58"/>
  <c r="BO19" i="11"/>
  <c r="BO19" i="58"/>
  <c r="B16" i="16"/>
  <c r="Q16" i="16" s="1"/>
  <c r="AB18" i="16"/>
  <c r="AB19" i="16"/>
  <c r="AB21" i="16"/>
  <c r="G35" i="5"/>
  <c r="B19" i="5"/>
  <c r="B20" i="5" s="1"/>
  <c r="B21" i="5" s="1"/>
  <c r="B22" i="5" s="1"/>
  <c r="B23" i="5" s="1"/>
  <c r="BO18" i="17"/>
  <c r="BO28" i="17"/>
  <c r="BO38" i="17"/>
  <c r="Q3" i="18"/>
  <c r="B61" i="17" s="1"/>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B44"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B43"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B42"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B41"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B40"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B39"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B37"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B36"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B35"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B34"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B33"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B32"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B31"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B30"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B29"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B27"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B26"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B25"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B24"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B23"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B22"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B21"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B20"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B19"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B17"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B16"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B15"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B14"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B13"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B12"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B54" i="17"/>
  <c r="V9" i="18"/>
  <c r="S15" i="58" s="1"/>
  <c r="D41" i="18"/>
  <c r="AA44" i="17" s="1"/>
  <c r="D40" i="18"/>
  <c r="AA43" i="17" s="1"/>
  <c r="D39" i="18"/>
  <c r="AA42" i="17" s="1"/>
  <c r="D38" i="18"/>
  <c r="AA41" i="17" s="1"/>
  <c r="D37" i="18"/>
  <c r="AA40" i="17" s="1"/>
  <c r="D36" i="18"/>
  <c r="AA39" i="17" s="1"/>
  <c r="D35" i="18"/>
  <c r="AA37" i="17" s="1"/>
  <c r="D34" i="18"/>
  <c r="AA36" i="17" s="1"/>
  <c r="D33" i="18"/>
  <c r="AA35" i="17" s="1"/>
  <c r="D32" i="18"/>
  <c r="AA34" i="17" s="1"/>
  <c r="D31" i="18"/>
  <c r="AA33" i="17" s="1"/>
  <c r="D30" i="18"/>
  <c r="AA32" i="17" s="1"/>
  <c r="D29" i="18"/>
  <c r="AA31" i="17" s="1"/>
  <c r="D28" i="18"/>
  <c r="AA30" i="17" s="1"/>
  <c r="D27" i="18"/>
  <c r="AA29" i="17" s="1"/>
  <c r="D26" i="18"/>
  <c r="AA27" i="17" s="1"/>
  <c r="D25" i="18"/>
  <c r="AA26" i="17" s="1"/>
  <c r="D24" i="18"/>
  <c r="AA25" i="17" s="1"/>
  <c r="D23" i="18"/>
  <c r="AA24" i="17" s="1"/>
  <c r="D22" i="18"/>
  <c r="AA23" i="17" s="1"/>
  <c r="D21" i="18"/>
  <c r="AA22" i="17" s="1"/>
  <c r="D20" i="18"/>
  <c r="AA21" i="17" s="1"/>
  <c r="D19" i="18"/>
  <c r="AA20" i="17" s="1"/>
  <c r="D18" i="18"/>
  <c r="AA19" i="17" s="1"/>
  <c r="D17" i="18"/>
  <c r="AA17" i="17" s="1"/>
  <c r="D16" i="18"/>
  <c r="AA16" i="17" s="1"/>
  <c r="D15" i="18"/>
  <c r="AA15" i="17" s="1"/>
  <c r="D14" i="18"/>
  <c r="AA14" i="17" s="1"/>
  <c r="D13" i="18"/>
  <c r="AA13" i="17" s="1"/>
  <c r="D11" i="18"/>
  <c r="A8" i="17"/>
  <c r="A7" i="17"/>
  <c r="BI5" i="17"/>
  <c r="BI4" i="17"/>
  <c r="BM20" i="58" l="1"/>
  <c r="BM20" i="61"/>
  <c r="BM20" i="60"/>
  <c r="F11" i="58"/>
  <c r="F11" i="61"/>
  <c r="F11" i="60"/>
  <c r="F11" i="11"/>
  <c r="AZ18" i="58"/>
  <c r="AX18" i="58" s="1"/>
  <c r="AZ18" i="61"/>
  <c r="AX18" i="61" s="1"/>
  <c r="AZ18" i="60"/>
  <c r="AX18" i="60" s="1"/>
  <c r="BM23" i="58"/>
  <c r="BM23" i="61"/>
  <c r="BM23" i="60"/>
  <c r="F12" i="58"/>
  <c r="F12" i="61"/>
  <c r="F12" i="60"/>
  <c r="F12" i="11"/>
  <c r="BM21" i="58"/>
  <c r="BM21" i="61"/>
  <c r="BM21" i="60"/>
  <c r="K9" i="17"/>
  <c r="B59" i="17"/>
  <c r="S18" i="17"/>
  <c r="J9" i="18"/>
  <c r="S15" i="11" s="1"/>
  <c r="K38" i="17"/>
  <c r="L9" i="18"/>
  <c r="X15" i="11" s="1"/>
  <c r="Z9" i="18"/>
  <c r="AC15" i="58" s="1"/>
  <c r="S9" i="17"/>
  <c r="C28" i="17"/>
  <c r="B50" i="17"/>
  <c r="B55" i="17"/>
  <c r="B60" i="17"/>
  <c r="R9" i="18"/>
  <c r="I15" i="58" s="1"/>
  <c r="C9" i="17"/>
  <c r="BI10" i="17"/>
  <c r="BI13" i="17" s="1"/>
  <c r="S28" i="17"/>
  <c r="B51" i="17"/>
  <c r="B56" i="17"/>
  <c r="H9" i="18"/>
  <c r="N15" i="11" s="1"/>
  <c r="T9" i="18"/>
  <c r="N15" i="58" s="1"/>
  <c r="B7" i="17"/>
  <c r="K18" i="17"/>
  <c r="C38" i="17"/>
  <c r="B52" i="17"/>
  <c r="B58" i="17"/>
  <c r="B17" i="16"/>
  <c r="R16" i="16"/>
  <c r="Q17" i="16"/>
  <c r="BD18" i="58"/>
  <c r="AZ18" i="11"/>
  <c r="AX18" i="11" s="1"/>
  <c r="A9" i="17"/>
  <c r="A14" i="17" s="1"/>
  <c r="F9" i="18"/>
  <c r="I15" i="11" s="1"/>
  <c r="N9" i="18"/>
  <c r="AC15" i="11" s="1"/>
  <c r="X9" i="18"/>
  <c r="X15" i="58" s="1"/>
  <c r="BI8" i="17"/>
  <c r="C18" i="17"/>
  <c r="K28" i="17"/>
  <c r="S38" i="17"/>
  <c r="B53" i="17"/>
  <c r="B57" i="17"/>
  <c r="U19" i="16"/>
  <c r="AC19" i="16"/>
  <c r="AA16" i="16"/>
  <c r="S16" i="16"/>
  <c r="U21" i="16"/>
  <c r="AC21" i="16"/>
  <c r="AC17" i="16"/>
  <c r="U17" i="16"/>
  <c r="R20" i="16"/>
  <c r="Z20" i="16"/>
  <c r="Z18" i="16"/>
  <c r="R18" i="16"/>
  <c r="T16" i="16"/>
  <c r="S21" i="16"/>
  <c r="AA21" i="16"/>
  <c r="S19" i="16"/>
  <c r="AA19" i="16"/>
  <c r="T21" i="16"/>
  <c r="T19" i="16"/>
  <c r="Z17" i="16"/>
  <c r="R17" i="16"/>
  <c r="T17" i="16"/>
  <c r="U20" i="16"/>
  <c r="AC20" i="16"/>
  <c r="AC18" i="16"/>
  <c r="U18" i="16"/>
  <c r="R21" i="16"/>
  <c r="Z21" i="16"/>
  <c r="R19" i="16"/>
  <c r="Z19" i="16"/>
  <c r="AA17" i="16"/>
  <c r="S17" i="16"/>
  <c r="AC16" i="16"/>
  <c r="AA18" i="16"/>
  <c r="S18" i="16"/>
  <c r="T20" i="16"/>
  <c r="T18" i="16"/>
  <c r="S20" i="16"/>
  <c r="AA20" i="16"/>
  <c r="S55" i="16"/>
  <c r="AA55" i="16"/>
  <c r="AA45" i="16"/>
  <c r="S45" i="16"/>
  <c r="AA39" i="16"/>
  <c r="S39" i="16"/>
  <c r="AA33" i="16"/>
  <c r="S33" i="16"/>
  <c r="T53" i="16"/>
  <c r="T47" i="16"/>
  <c r="AC54" i="16"/>
  <c r="U54" i="16"/>
  <c r="AC52" i="16"/>
  <c r="U52" i="16"/>
  <c r="AC50" i="16"/>
  <c r="U50" i="16"/>
  <c r="AC48" i="16"/>
  <c r="U48" i="16"/>
  <c r="AC46" i="16"/>
  <c r="U46" i="16"/>
  <c r="AC44" i="16"/>
  <c r="U44" i="16"/>
  <c r="AC42" i="16"/>
  <c r="U42" i="16"/>
  <c r="AC40" i="16"/>
  <c r="U40" i="16"/>
  <c r="AC38" i="16"/>
  <c r="U38" i="16"/>
  <c r="AC36" i="16"/>
  <c r="U36" i="16"/>
  <c r="AC34" i="16"/>
  <c r="U34" i="16"/>
  <c r="AC32" i="16"/>
  <c r="U32" i="16"/>
  <c r="AC30" i="16"/>
  <c r="U30" i="16"/>
  <c r="AC28" i="16"/>
  <c r="U28" i="16"/>
  <c r="AC26" i="16"/>
  <c r="U26" i="16"/>
  <c r="AC24" i="16"/>
  <c r="U24" i="16"/>
  <c r="AC22" i="16"/>
  <c r="U22" i="16"/>
  <c r="R55" i="16"/>
  <c r="Z55" i="16"/>
  <c r="Z53" i="16"/>
  <c r="R53" i="16"/>
  <c r="R51" i="16"/>
  <c r="Z51" i="16"/>
  <c r="Z49" i="16"/>
  <c r="R49" i="16"/>
  <c r="R47" i="16"/>
  <c r="Z47" i="16"/>
  <c r="R45" i="16"/>
  <c r="Z45" i="16"/>
  <c r="R43" i="16"/>
  <c r="Z43" i="16"/>
  <c r="Z41" i="16"/>
  <c r="R41" i="16"/>
  <c r="R39" i="16"/>
  <c r="Z39" i="16"/>
  <c r="Z37" i="16"/>
  <c r="R37" i="16"/>
  <c r="R35" i="16"/>
  <c r="Z35" i="16"/>
  <c r="R33" i="16"/>
  <c r="Z33" i="16"/>
  <c r="R31" i="16"/>
  <c r="Z31" i="16"/>
  <c r="Z29" i="16"/>
  <c r="R29" i="16"/>
  <c r="R27" i="16"/>
  <c r="Z27" i="16"/>
  <c r="Z25" i="16"/>
  <c r="R25" i="16"/>
  <c r="R23" i="16"/>
  <c r="Z23" i="16"/>
  <c r="Z16" i="16"/>
  <c r="S51" i="16"/>
  <c r="AA51" i="16"/>
  <c r="AA47" i="16"/>
  <c r="S47" i="16"/>
  <c r="AA43" i="16"/>
  <c r="S43" i="16"/>
  <c r="S37" i="16"/>
  <c r="AA37" i="16"/>
  <c r="AA31" i="16"/>
  <c r="S31" i="16"/>
  <c r="AA27" i="16"/>
  <c r="S27" i="16"/>
  <c r="S23" i="16"/>
  <c r="AA23" i="16"/>
  <c r="T55" i="16"/>
  <c r="T51" i="16"/>
  <c r="T45" i="16"/>
  <c r="T41" i="16"/>
  <c r="T37" i="16"/>
  <c r="T33" i="16"/>
  <c r="T27" i="16"/>
  <c r="T23" i="16"/>
  <c r="AA54" i="16"/>
  <c r="S54" i="16"/>
  <c r="AA52" i="16"/>
  <c r="S52" i="16"/>
  <c r="AA50" i="16"/>
  <c r="S50" i="16"/>
  <c r="AA48" i="16"/>
  <c r="S48" i="16"/>
  <c r="AA46" i="16"/>
  <c r="S46" i="16"/>
  <c r="AA44" i="16"/>
  <c r="S44" i="16"/>
  <c r="S42" i="16"/>
  <c r="AA42" i="16"/>
  <c r="S40" i="16"/>
  <c r="AA40" i="16"/>
  <c r="AA38" i="16"/>
  <c r="S38" i="16"/>
  <c r="AA36" i="16"/>
  <c r="S36" i="16"/>
  <c r="AA34" i="16"/>
  <c r="S34" i="16"/>
  <c r="AA32" i="16"/>
  <c r="S32" i="16"/>
  <c r="AA30" i="16"/>
  <c r="S30" i="16"/>
  <c r="AA28" i="16"/>
  <c r="S28" i="16"/>
  <c r="AA26" i="16"/>
  <c r="S26" i="16"/>
  <c r="AA24" i="16"/>
  <c r="S24" i="16"/>
  <c r="AA22" i="16"/>
  <c r="S22" i="16"/>
  <c r="T54" i="16"/>
  <c r="T52" i="16"/>
  <c r="T50" i="16"/>
  <c r="T48" i="16"/>
  <c r="T46" i="16"/>
  <c r="T44" i="16"/>
  <c r="T42" i="16"/>
  <c r="T40" i="16"/>
  <c r="T38" i="16"/>
  <c r="T36" i="16"/>
  <c r="T34" i="16"/>
  <c r="T32" i="16"/>
  <c r="T30" i="16"/>
  <c r="T28" i="16"/>
  <c r="T26" i="16"/>
  <c r="T24" i="16"/>
  <c r="T22" i="16"/>
  <c r="BM20" i="11"/>
  <c r="AA53" i="16"/>
  <c r="S53" i="16"/>
  <c r="S49" i="16"/>
  <c r="AA49" i="16"/>
  <c r="S41" i="16"/>
  <c r="AA41" i="16"/>
  <c r="AA35" i="16"/>
  <c r="S35" i="16"/>
  <c r="S29" i="16"/>
  <c r="AA29" i="16"/>
  <c r="S25" i="16"/>
  <c r="AA25" i="16"/>
  <c r="T49" i="16"/>
  <c r="T43" i="16"/>
  <c r="T39" i="16"/>
  <c r="T35" i="16"/>
  <c r="T31" i="16"/>
  <c r="T29" i="16"/>
  <c r="T25" i="16"/>
  <c r="U55" i="16"/>
  <c r="AC55" i="16"/>
  <c r="AC53" i="16"/>
  <c r="U53" i="16"/>
  <c r="AC51" i="16"/>
  <c r="U51" i="16"/>
  <c r="AC49" i="16"/>
  <c r="U49" i="16"/>
  <c r="AC47" i="16"/>
  <c r="U47" i="16"/>
  <c r="AC45" i="16"/>
  <c r="U45" i="16"/>
  <c r="AC43" i="16"/>
  <c r="U43" i="16"/>
  <c r="AC41" i="16"/>
  <c r="U41" i="16"/>
  <c r="AC39" i="16"/>
  <c r="U39" i="16"/>
  <c r="AC37" i="16"/>
  <c r="U37" i="16"/>
  <c r="U35" i="16"/>
  <c r="AC35" i="16"/>
  <c r="AC33" i="16"/>
  <c r="U33" i="16"/>
  <c r="AC31" i="16"/>
  <c r="U31" i="16"/>
  <c r="U29" i="16"/>
  <c r="AC29" i="16"/>
  <c r="U27" i="16"/>
  <c r="AC27" i="16"/>
  <c r="AC25" i="16"/>
  <c r="U25" i="16"/>
  <c r="AC23" i="16"/>
  <c r="U23" i="16"/>
  <c r="Z54" i="16"/>
  <c r="R54" i="16"/>
  <c r="Z52" i="16"/>
  <c r="R52" i="16"/>
  <c r="Z50" i="16"/>
  <c r="R50" i="16"/>
  <c r="Z48" i="16"/>
  <c r="R48" i="16"/>
  <c r="Z46" i="16"/>
  <c r="R46" i="16"/>
  <c r="Z44" i="16"/>
  <c r="R44" i="16"/>
  <c r="Z42" i="16"/>
  <c r="R42" i="16"/>
  <c r="Z40" i="16"/>
  <c r="R40" i="16"/>
  <c r="Z38" i="16"/>
  <c r="R38" i="16"/>
  <c r="Z36" i="16"/>
  <c r="R36" i="16"/>
  <c r="Z34" i="16"/>
  <c r="R34" i="16"/>
  <c r="Z32" i="16"/>
  <c r="R32" i="16"/>
  <c r="Z30" i="16"/>
  <c r="R30" i="16"/>
  <c r="Z28" i="16"/>
  <c r="R28" i="16"/>
  <c r="Z26" i="16"/>
  <c r="R26" i="16"/>
  <c r="Z24" i="16"/>
  <c r="R24" i="16"/>
  <c r="Z22" i="16"/>
  <c r="R22" i="16"/>
  <c r="BO11" i="17"/>
  <c r="BO13" i="17"/>
  <c r="BO26" i="17"/>
  <c r="BO29" i="17"/>
  <c r="BO37" i="17"/>
  <c r="BO40" i="17"/>
  <c r="BO42" i="17"/>
  <c r="BO44" i="17"/>
  <c r="BO45" i="17"/>
  <c r="BO22" i="17"/>
  <c r="AL43" i="18"/>
  <c r="G18" i="5" s="1"/>
  <c r="BO14" i="17"/>
  <c r="BO25" i="17"/>
  <c r="BO27" i="17"/>
  <c r="BO30" i="17"/>
  <c r="BO34" i="17"/>
  <c r="BO39" i="17"/>
  <c r="BO41" i="17"/>
  <c r="BO15" i="17"/>
  <c r="BO16" i="17"/>
  <c r="BO12" i="17"/>
  <c r="BO17" i="17"/>
  <c r="BO19" i="17"/>
  <c r="BO20" i="17"/>
  <c r="BO21" i="17"/>
  <c r="BO23" i="17"/>
  <c r="BO24" i="17"/>
  <c r="BO31" i="17"/>
  <c r="BO32" i="17"/>
  <c r="BO33" i="17"/>
  <c r="BO35" i="17"/>
  <c r="BO36" i="17"/>
  <c r="BO43" i="17"/>
  <c r="AM3" i="18"/>
  <c r="AL3" i="18"/>
  <c r="P9" i="18"/>
  <c r="AH15" i="11" s="1"/>
  <c r="AB9" i="18"/>
  <c r="AH15" i="58" s="1"/>
  <c r="BK28" i="58" l="1"/>
  <c r="BK28" i="60"/>
  <c r="BK28" i="61"/>
  <c r="BK40" i="58"/>
  <c r="BK40" i="61"/>
  <c r="BK40" i="60"/>
  <c r="BA30" i="58"/>
  <c r="BA30" i="61"/>
  <c r="BA30" i="60"/>
  <c r="BA38" i="58"/>
  <c r="BA38" i="60"/>
  <c r="BA38" i="61"/>
  <c r="BA46" i="58"/>
  <c r="BA46" i="61"/>
  <c r="BA46" i="60"/>
  <c r="BN29" i="58"/>
  <c r="BN29" i="61"/>
  <c r="BN29" i="60"/>
  <c r="BN37" i="58"/>
  <c r="BN37" i="61"/>
  <c r="BN37" i="60"/>
  <c r="BK26" i="58"/>
  <c r="BK26" i="61"/>
  <c r="BK26" i="60"/>
  <c r="BK30" i="58"/>
  <c r="BK30" i="61"/>
  <c r="BK30" i="60"/>
  <c r="BK34" i="58"/>
  <c r="BK34" i="61"/>
  <c r="BK34" i="60"/>
  <c r="BK38" i="58"/>
  <c r="BK38" i="61"/>
  <c r="BK38" i="60"/>
  <c r="BK42" i="58"/>
  <c r="BK42" i="61"/>
  <c r="BK42" i="60"/>
  <c r="BK46" i="58"/>
  <c r="BK46" i="61"/>
  <c r="BK46" i="60"/>
  <c r="BN25" i="58"/>
  <c r="BN25" i="61"/>
  <c r="BN25" i="60"/>
  <c r="BD29" i="58"/>
  <c r="BD29" i="61"/>
  <c r="BD29" i="60"/>
  <c r="BN33" i="58"/>
  <c r="BN33" i="61"/>
  <c r="BN33" i="60"/>
  <c r="BD37" i="58"/>
  <c r="BD37" i="61"/>
  <c r="BD37" i="60"/>
  <c r="BN41" i="58"/>
  <c r="BN41" i="61"/>
  <c r="BN41" i="60"/>
  <c r="BN45" i="58"/>
  <c r="BN45" i="61"/>
  <c r="BN45" i="60"/>
  <c r="BC37" i="58"/>
  <c r="BC37" i="60"/>
  <c r="BC37" i="61"/>
  <c r="BL27" i="58"/>
  <c r="BL27" i="61"/>
  <c r="BL27" i="60"/>
  <c r="BB37" i="58"/>
  <c r="BB37" i="61"/>
  <c r="BB37" i="60"/>
  <c r="BC30" i="58"/>
  <c r="BC30" i="61"/>
  <c r="BC30" i="60"/>
  <c r="BC38" i="58"/>
  <c r="BC38" i="61"/>
  <c r="BC38" i="60"/>
  <c r="BC46" i="58"/>
  <c r="BC46" i="61"/>
  <c r="BC46" i="60"/>
  <c r="BB26" i="58"/>
  <c r="BB26" i="61"/>
  <c r="BB26" i="60"/>
  <c r="BB30" i="58"/>
  <c r="BB30" i="61"/>
  <c r="BB30" i="60"/>
  <c r="BB34" i="58"/>
  <c r="BB34" i="61"/>
  <c r="BB34" i="60"/>
  <c r="BB38" i="58"/>
  <c r="BB38" i="61"/>
  <c r="BB38" i="60"/>
  <c r="BL42" i="58"/>
  <c r="BL42" i="61"/>
  <c r="BL42" i="60"/>
  <c r="BB46" i="58"/>
  <c r="BB46" i="61"/>
  <c r="BB46" i="60"/>
  <c r="BC25" i="58"/>
  <c r="BC25" i="61"/>
  <c r="BC25" i="60"/>
  <c r="BC43" i="58"/>
  <c r="BC43" i="60"/>
  <c r="BC43" i="61"/>
  <c r="BL25" i="58"/>
  <c r="BL25" i="61"/>
  <c r="BL25" i="60"/>
  <c r="BB33" i="58"/>
  <c r="BB33" i="61"/>
  <c r="BB33" i="60"/>
  <c r="BB45" i="58"/>
  <c r="BB45" i="61"/>
  <c r="BB45" i="60"/>
  <c r="BA25" i="58"/>
  <c r="BA25" i="61"/>
  <c r="BA25" i="60"/>
  <c r="BA29" i="58"/>
  <c r="BA29" i="61"/>
  <c r="BA29" i="60"/>
  <c r="BA33" i="58"/>
  <c r="BA33" i="61"/>
  <c r="BA33" i="60"/>
  <c r="BA37" i="58"/>
  <c r="BA37" i="61"/>
  <c r="BA37" i="60"/>
  <c r="BA41" i="58"/>
  <c r="BA41" i="61"/>
  <c r="BA41" i="60"/>
  <c r="BA45" i="58"/>
  <c r="BA45" i="61"/>
  <c r="BA45" i="60"/>
  <c r="BN26" i="58"/>
  <c r="BN26" i="61"/>
  <c r="BN26" i="60"/>
  <c r="BN30" i="58"/>
  <c r="BN30" i="61"/>
  <c r="BN30" i="60"/>
  <c r="BN34" i="58"/>
  <c r="BN34" i="61"/>
  <c r="BN34" i="60"/>
  <c r="BN38" i="58"/>
  <c r="BN38" i="60"/>
  <c r="BN38" i="61"/>
  <c r="BN42" i="58"/>
  <c r="BN42" i="61"/>
  <c r="BN42" i="60"/>
  <c r="BN46" i="58"/>
  <c r="BN46" i="60"/>
  <c r="BN46" i="61"/>
  <c r="BL41" i="58"/>
  <c r="BL41" i="60"/>
  <c r="BL41" i="61"/>
  <c r="BC22" i="58"/>
  <c r="BC22" i="61"/>
  <c r="BC22" i="60"/>
  <c r="BB19" i="58"/>
  <c r="BB19" i="61"/>
  <c r="BB19" i="60"/>
  <c r="BK23" i="58"/>
  <c r="BK23" i="61"/>
  <c r="BK23" i="60"/>
  <c r="BN22" i="58"/>
  <c r="BN22" i="61"/>
  <c r="BN22" i="60"/>
  <c r="BK19" i="58"/>
  <c r="BK19" i="61"/>
  <c r="BK19" i="60"/>
  <c r="BB21" i="58"/>
  <c r="BB21" i="61"/>
  <c r="BB21" i="60"/>
  <c r="BA20" i="58"/>
  <c r="BA20" i="61"/>
  <c r="BA20" i="60"/>
  <c r="BD19" i="58"/>
  <c r="BD19" i="61"/>
  <c r="BD19" i="60"/>
  <c r="BB18" i="58"/>
  <c r="BB18" i="61"/>
  <c r="BB18" i="60"/>
  <c r="AZ19" i="58"/>
  <c r="AX19" i="58" s="1"/>
  <c r="AZ19" i="61"/>
  <c r="AX19" i="61" s="1"/>
  <c r="AZ19" i="60"/>
  <c r="AX19" i="60" s="1"/>
  <c r="BK32" i="58"/>
  <c r="BK32" i="60"/>
  <c r="BK32" i="61"/>
  <c r="BK44" i="58"/>
  <c r="BK44" i="61"/>
  <c r="BK44" i="60"/>
  <c r="BA24" i="58"/>
  <c r="BA24" i="61"/>
  <c r="BA24" i="60"/>
  <c r="BA28" i="58"/>
  <c r="BA28" i="61"/>
  <c r="BA28" i="60"/>
  <c r="BA32" i="58"/>
  <c r="BA32" i="61"/>
  <c r="BA32" i="60"/>
  <c r="BA36" i="58"/>
  <c r="BA36" i="61"/>
  <c r="BA36" i="60"/>
  <c r="BA40" i="58"/>
  <c r="BA40" i="61"/>
  <c r="BA40" i="60"/>
  <c r="BA44" i="58"/>
  <c r="BA44" i="60"/>
  <c r="BA44" i="61"/>
  <c r="BD27" i="58"/>
  <c r="BD27" i="61"/>
  <c r="BD27" i="60"/>
  <c r="BN31" i="58"/>
  <c r="BN31" i="61"/>
  <c r="BN31" i="60"/>
  <c r="BD35" i="58"/>
  <c r="BD35" i="61"/>
  <c r="BD35" i="60"/>
  <c r="BD39" i="58"/>
  <c r="BD39" i="61"/>
  <c r="BD39" i="60"/>
  <c r="BD43" i="58"/>
  <c r="BD43" i="61"/>
  <c r="BD43" i="60"/>
  <c r="BD47" i="58"/>
  <c r="BD47" i="61"/>
  <c r="BD47" i="60"/>
  <c r="BC27" i="58"/>
  <c r="BC27" i="61"/>
  <c r="BC27" i="60"/>
  <c r="BC41" i="58"/>
  <c r="BC41" i="61"/>
  <c r="BC41" i="60"/>
  <c r="BB27" i="58"/>
  <c r="BB27" i="61"/>
  <c r="BB27" i="60"/>
  <c r="BL37" i="58"/>
  <c r="BL37" i="61"/>
  <c r="BL37" i="60"/>
  <c r="BC24" i="58"/>
  <c r="BC24" i="61"/>
  <c r="BC24" i="60"/>
  <c r="BC32" i="58"/>
  <c r="BC32" i="61"/>
  <c r="BC32" i="60"/>
  <c r="BC40" i="58"/>
  <c r="BC40" i="61"/>
  <c r="BC40" i="60"/>
  <c r="BL26" i="58"/>
  <c r="BL26" i="61"/>
  <c r="BL26" i="60"/>
  <c r="BL30" i="58"/>
  <c r="BL30" i="61"/>
  <c r="BL30" i="60"/>
  <c r="BL34" i="58"/>
  <c r="BL34" i="61"/>
  <c r="BL34" i="60"/>
  <c r="BL38" i="58"/>
  <c r="BL38" i="61"/>
  <c r="BL38" i="60"/>
  <c r="BB42" i="58"/>
  <c r="BB42" i="61"/>
  <c r="BB42" i="60"/>
  <c r="BL46" i="58"/>
  <c r="BL46" i="61"/>
  <c r="BL46" i="60"/>
  <c r="BC29" i="58"/>
  <c r="BC29" i="61"/>
  <c r="BC29" i="60"/>
  <c r="BC47" i="58"/>
  <c r="BC47" i="61"/>
  <c r="BC47" i="60"/>
  <c r="BB25" i="58"/>
  <c r="BB25" i="61"/>
  <c r="BB25" i="60"/>
  <c r="BL33" i="58"/>
  <c r="BL33" i="60"/>
  <c r="BL33" i="61"/>
  <c r="BL45" i="58"/>
  <c r="BL45" i="60"/>
  <c r="BL45" i="61"/>
  <c r="BA27" i="58"/>
  <c r="BA27" i="61"/>
  <c r="BA27" i="60"/>
  <c r="BA31" i="58"/>
  <c r="BA31" i="61"/>
  <c r="BA31" i="60"/>
  <c r="BK35" i="58"/>
  <c r="BK35" i="61"/>
  <c r="BK35" i="60"/>
  <c r="BA39" i="58"/>
  <c r="BA39" i="61"/>
  <c r="BA39" i="60"/>
  <c r="BA43" i="58"/>
  <c r="BA43" i="61"/>
  <c r="BA43" i="60"/>
  <c r="BK47" i="58"/>
  <c r="BK47" i="61"/>
  <c r="BK47" i="60"/>
  <c r="BD24" i="58"/>
  <c r="BD24" i="61"/>
  <c r="BD24" i="60"/>
  <c r="BD28" i="58"/>
  <c r="BD28" i="61"/>
  <c r="BD28" i="60"/>
  <c r="BD32" i="58"/>
  <c r="BD32" i="61"/>
  <c r="BD32" i="60"/>
  <c r="BD36" i="58"/>
  <c r="BD36" i="61"/>
  <c r="BD36" i="60"/>
  <c r="BD40" i="58"/>
  <c r="BD40" i="61"/>
  <c r="BD40" i="60"/>
  <c r="BD44" i="58"/>
  <c r="BD44" i="61"/>
  <c r="BD44" i="60"/>
  <c r="BB35" i="58"/>
  <c r="BB35" i="61"/>
  <c r="BB35" i="60"/>
  <c r="BB47" i="58"/>
  <c r="BB47" i="61"/>
  <c r="BB47" i="60"/>
  <c r="BL22" i="58"/>
  <c r="BL22" i="61"/>
  <c r="BL22" i="60"/>
  <c r="BB20" i="58"/>
  <c r="BB20" i="61"/>
  <c r="BB20" i="60"/>
  <c r="BL19" i="58"/>
  <c r="BL19" i="61"/>
  <c r="BL19" i="60"/>
  <c r="BA23" i="58"/>
  <c r="BA23" i="61"/>
  <c r="BA23" i="60"/>
  <c r="BD22" i="58"/>
  <c r="BD22" i="61"/>
  <c r="BD22" i="60"/>
  <c r="BC21" i="58"/>
  <c r="BC21" i="61"/>
  <c r="BC21" i="60"/>
  <c r="BL23" i="58"/>
  <c r="BL23" i="61"/>
  <c r="BL23" i="60"/>
  <c r="BK20" i="58"/>
  <c r="BK20" i="61"/>
  <c r="BK20" i="60"/>
  <c r="BN19" i="58"/>
  <c r="BN19" i="61"/>
  <c r="BN19" i="60"/>
  <c r="BL18" i="58"/>
  <c r="BL18" i="61"/>
  <c r="BL18" i="60"/>
  <c r="BA18" i="58"/>
  <c r="BA18" i="61"/>
  <c r="BA18" i="60"/>
  <c r="BK36" i="58"/>
  <c r="BK36" i="61"/>
  <c r="BK36" i="60"/>
  <c r="BN27" i="58"/>
  <c r="BN27" i="61"/>
  <c r="BN27" i="60"/>
  <c r="BD31" i="58"/>
  <c r="BD31" i="61"/>
  <c r="BD31" i="60"/>
  <c r="BN35" i="58"/>
  <c r="BN35" i="60"/>
  <c r="BN35" i="61"/>
  <c r="BN39" i="58"/>
  <c r="BN39" i="61"/>
  <c r="BN39" i="60"/>
  <c r="BN43" i="58"/>
  <c r="BN43" i="61"/>
  <c r="BN43" i="60"/>
  <c r="BN47" i="58"/>
  <c r="BN47" i="60"/>
  <c r="BN47" i="61"/>
  <c r="BC31" i="58"/>
  <c r="BC31" i="61"/>
  <c r="BC31" i="60"/>
  <c r="BC45" i="58"/>
  <c r="BC45" i="60"/>
  <c r="BC45" i="61"/>
  <c r="BL31" i="58"/>
  <c r="BL31" i="61"/>
  <c r="BL31" i="60"/>
  <c r="BL43" i="58"/>
  <c r="BL43" i="60"/>
  <c r="BL43" i="61"/>
  <c r="BC26" i="58"/>
  <c r="BC26" i="61"/>
  <c r="BC26" i="60"/>
  <c r="BC34" i="58"/>
  <c r="BC34" i="61"/>
  <c r="BC34" i="60"/>
  <c r="BC42" i="58"/>
  <c r="BC42" i="61"/>
  <c r="BC42" i="60"/>
  <c r="BB24" i="58"/>
  <c r="BB24" i="61"/>
  <c r="BB24" i="60"/>
  <c r="BB28" i="58"/>
  <c r="BB28" i="61"/>
  <c r="BB28" i="60"/>
  <c r="BB32" i="58"/>
  <c r="BB32" i="61"/>
  <c r="BB32" i="60"/>
  <c r="BB36" i="58"/>
  <c r="BB36" i="61"/>
  <c r="BB36" i="60"/>
  <c r="BB40" i="58"/>
  <c r="BB40" i="61"/>
  <c r="BB40" i="60"/>
  <c r="BL44" i="58"/>
  <c r="BL44" i="61"/>
  <c r="BL44" i="60"/>
  <c r="BC35" i="58"/>
  <c r="BC35" i="61"/>
  <c r="BC35" i="60"/>
  <c r="BB29" i="58"/>
  <c r="BB29" i="61"/>
  <c r="BB29" i="60"/>
  <c r="BL39" i="58"/>
  <c r="BL39" i="60"/>
  <c r="BL39" i="61"/>
  <c r="BK18" i="58"/>
  <c r="BK18" i="61"/>
  <c r="BK18" i="60"/>
  <c r="BK27" i="58"/>
  <c r="BK27" i="60"/>
  <c r="BK27" i="61"/>
  <c r="BK31" i="58"/>
  <c r="BK31" i="60"/>
  <c r="BK31" i="61"/>
  <c r="BA35" i="58"/>
  <c r="BA35" i="60"/>
  <c r="BA35" i="61"/>
  <c r="BK39" i="58"/>
  <c r="BK39" i="61"/>
  <c r="BK39" i="60"/>
  <c r="BK43" i="58"/>
  <c r="BK43" i="61"/>
  <c r="BK43" i="60"/>
  <c r="BA47" i="58"/>
  <c r="BA47" i="60"/>
  <c r="BA47" i="61"/>
  <c r="BN24" i="58"/>
  <c r="BN24" i="61"/>
  <c r="BN24" i="60"/>
  <c r="BN28" i="58"/>
  <c r="BN28" i="61"/>
  <c r="BN28" i="60"/>
  <c r="BN32" i="58"/>
  <c r="BN32" i="61"/>
  <c r="BN32" i="60"/>
  <c r="BN36" i="58"/>
  <c r="BN36" i="60"/>
  <c r="BN36" i="61"/>
  <c r="BN40" i="58"/>
  <c r="BN40" i="61"/>
  <c r="BN40" i="60"/>
  <c r="BN44" i="58"/>
  <c r="BN44" i="60"/>
  <c r="BN44" i="61"/>
  <c r="BL35" i="58"/>
  <c r="BL35" i="61"/>
  <c r="BL35" i="60"/>
  <c r="BL47" i="58"/>
  <c r="BL47" i="61"/>
  <c r="BL47" i="60"/>
  <c r="BB22" i="58"/>
  <c r="BB22" i="61"/>
  <c r="BB22" i="60"/>
  <c r="BL20" i="58"/>
  <c r="BL20" i="61"/>
  <c r="BL20" i="60"/>
  <c r="BK21" i="58"/>
  <c r="BK21" i="61"/>
  <c r="BK21" i="60"/>
  <c r="BD20" i="58"/>
  <c r="BD20" i="61"/>
  <c r="BD20" i="60"/>
  <c r="BC19" i="58"/>
  <c r="BC19" i="61"/>
  <c r="BC19" i="60"/>
  <c r="BC23" i="58"/>
  <c r="BC23" i="61"/>
  <c r="BC23" i="60"/>
  <c r="BB23" i="58"/>
  <c r="BB23" i="61"/>
  <c r="BB23" i="60"/>
  <c r="BK22" i="58"/>
  <c r="BK22" i="61"/>
  <c r="BK22" i="60"/>
  <c r="BN23" i="58"/>
  <c r="BN23" i="61"/>
  <c r="BN23" i="60"/>
  <c r="BN21" i="58"/>
  <c r="BN21" i="61"/>
  <c r="BN21" i="60"/>
  <c r="BK24" i="58"/>
  <c r="BK24" i="60"/>
  <c r="BK24" i="61"/>
  <c r="BA26" i="58"/>
  <c r="BA26" i="61"/>
  <c r="BA26" i="60"/>
  <c r="BA34" i="58"/>
  <c r="BA34" i="60"/>
  <c r="BA34" i="61"/>
  <c r="BA42" i="58"/>
  <c r="BA42" i="60"/>
  <c r="BA42" i="61"/>
  <c r="BD25" i="58"/>
  <c r="BD25" i="61"/>
  <c r="BD25" i="60"/>
  <c r="BD33" i="58"/>
  <c r="BD33" i="61"/>
  <c r="BD33" i="60"/>
  <c r="BD41" i="58"/>
  <c r="BD41" i="61"/>
  <c r="BD41" i="60"/>
  <c r="BD45" i="58"/>
  <c r="BD45" i="61"/>
  <c r="BD45" i="60"/>
  <c r="BC33" i="58"/>
  <c r="BC33" i="61"/>
  <c r="BC33" i="60"/>
  <c r="BB31" i="58"/>
  <c r="BB31" i="61"/>
  <c r="BB31" i="60"/>
  <c r="BB43" i="58"/>
  <c r="BB43" i="61"/>
  <c r="BB43" i="60"/>
  <c r="BC28" i="58"/>
  <c r="BC28" i="61"/>
  <c r="BC28" i="60"/>
  <c r="BC36" i="58"/>
  <c r="BC36" i="61"/>
  <c r="BC36" i="60"/>
  <c r="BC44" i="58"/>
  <c r="BC44" i="61"/>
  <c r="BC44" i="60"/>
  <c r="BL24" i="58"/>
  <c r="BL24" i="61"/>
  <c r="BL24" i="60"/>
  <c r="BL28" i="58"/>
  <c r="BL28" i="61"/>
  <c r="BL28" i="60"/>
  <c r="BL32" i="58"/>
  <c r="BL32" i="61"/>
  <c r="BL32" i="60"/>
  <c r="BL36" i="58"/>
  <c r="BL36" i="61"/>
  <c r="BL36" i="60"/>
  <c r="BL40" i="58"/>
  <c r="BL40" i="60"/>
  <c r="BL40" i="61"/>
  <c r="BB44" i="58"/>
  <c r="BB44" i="61"/>
  <c r="BB44" i="60"/>
  <c r="BC39" i="58"/>
  <c r="BC39" i="61"/>
  <c r="BC39" i="60"/>
  <c r="BL29" i="58"/>
  <c r="BL29" i="61"/>
  <c r="BL29" i="60"/>
  <c r="BB39" i="58"/>
  <c r="BB39" i="61"/>
  <c r="BB39" i="60"/>
  <c r="BK25" i="58"/>
  <c r="BK25" i="61"/>
  <c r="BK25" i="60"/>
  <c r="BK29" i="58"/>
  <c r="BK29" i="61"/>
  <c r="BK29" i="60"/>
  <c r="BK33" i="58"/>
  <c r="BK33" i="61"/>
  <c r="BK33" i="60"/>
  <c r="BK37" i="58"/>
  <c r="BK37" i="61"/>
  <c r="BK37" i="60"/>
  <c r="BK41" i="58"/>
  <c r="BK41" i="61"/>
  <c r="BK41" i="60"/>
  <c r="BK45" i="58"/>
  <c r="BK45" i="61"/>
  <c r="BK45" i="60"/>
  <c r="BD26" i="58"/>
  <c r="BD26" i="61"/>
  <c r="BD26" i="60"/>
  <c r="BD30" i="58"/>
  <c r="BD30" i="61"/>
  <c r="BD30" i="60"/>
  <c r="BD34" i="58"/>
  <c r="BD34" i="61"/>
  <c r="BD34" i="60"/>
  <c r="BD38" i="58"/>
  <c r="BD38" i="61"/>
  <c r="BD38" i="60"/>
  <c r="BD42" i="58"/>
  <c r="BD42" i="61"/>
  <c r="BD42" i="60"/>
  <c r="BD46" i="58"/>
  <c r="BD46" i="61"/>
  <c r="BD46" i="60"/>
  <c r="BB41" i="58"/>
  <c r="BB41" i="61"/>
  <c r="BB41" i="60"/>
  <c r="BC20" i="58"/>
  <c r="BC20" i="61"/>
  <c r="BC20" i="60"/>
  <c r="BN18" i="58"/>
  <c r="BN18" i="61"/>
  <c r="BN18" i="60"/>
  <c r="BA21" i="58"/>
  <c r="BA21" i="61"/>
  <c r="BA21" i="60"/>
  <c r="BN20" i="58"/>
  <c r="BN20" i="61"/>
  <c r="BN20" i="60"/>
  <c r="BA19" i="58"/>
  <c r="BA19" i="61"/>
  <c r="BA19" i="60"/>
  <c r="BL21" i="58"/>
  <c r="BL21" i="61"/>
  <c r="BL21" i="60"/>
  <c r="BC18" i="58"/>
  <c r="BC18" i="61"/>
  <c r="BC18" i="60"/>
  <c r="BA22" i="58"/>
  <c r="BA22" i="61"/>
  <c r="BA22" i="60"/>
  <c r="BD23" i="58"/>
  <c r="BD23" i="61"/>
  <c r="BD23" i="60"/>
  <c r="BD21" i="58"/>
  <c r="BD21" i="61"/>
  <c r="BD21" i="60"/>
  <c r="G24" i="5"/>
  <c r="I16" i="58"/>
  <c r="I16" i="11"/>
  <c r="A13" i="17"/>
  <c r="A12" i="17"/>
  <c r="A11" i="17"/>
  <c r="BL8" i="17"/>
  <c r="A16" i="17"/>
  <c r="A15" i="17"/>
  <c r="A10" i="17"/>
  <c r="C10" i="17" s="1"/>
  <c r="K50" i="17" s="1"/>
  <c r="BA23" i="11"/>
  <c r="B18" i="16"/>
  <c r="AZ19" i="11"/>
  <c r="AX19" i="11" s="1"/>
  <c r="BD22" i="11"/>
  <c r="BA22" i="11"/>
  <c r="BB23" i="11"/>
  <c r="BC23" i="11"/>
  <c r="BL20" i="11"/>
  <c r="BA21" i="11"/>
  <c r="BN19" i="11"/>
  <c r="BK19" i="11"/>
  <c r="BL18" i="11"/>
  <c r="BN18" i="11"/>
  <c r="BK20" i="11"/>
  <c r="BL19" i="11"/>
  <c r="BD23" i="11"/>
  <c r="BN20" i="11"/>
  <c r="BD21" i="11"/>
  <c r="BC21" i="11"/>
  <c r="BB21" i="11"/>
  <c r="BC22" i="11"/>
  <c r="BM19" i="11"/>
  <c r="BB20" i="11"/>
  <c r="BK23" i="11"/>
  <c r="BM23" i="11"/>
  <c r="BA20" i="11"/>
  <c r="BD19" i="11"/>
  <c r="BC20" i="11"/>
  <c r="BB19" i="11"/>
  <c r="BA19" i="11"/>
  <c r="BL23" i="11"/>
  <c r="BB18" i="11"/>
  <c r="BM22" i="11"/>
  <c r="BD18" i="11"/>
  <c r="BK21" i="11"/>
  <c r="BD20" i="11"/>
  <c r="BC19" i="11"/>
  <c r="BM21" i="11"/>
  <c r="BL21" i="11"/>
  <c r="BC18" i="11"/>
  <c r="BK22" i="11"/>
  <c r="BN23" i="11"/>
  <c r="BN21" i="11"/>
  <c r="BN22" i="11"/>
  <c r="BB22" i="11"/>
  <c r="BL22" i="11"/>
  <c r="BA18" i="11"/>
  <c r="BA28" i="11"/>
  <c r="BD33" i="11"/>
  <c r="BD45" i="11"/>
  <c r="BM37" i="11"/>
  <c r="BC34" i="11"/>
  <c r="BC42" i="11"/>
  <c r="BB24" i="11"/>
  <c r="BB28" i="11"/>
  <c r="BB36" i="11"/>
  <c r="BL44" i="11"/>
  <c r="BM25" i="11"/>
  <c r="BL25" i="11"/>
  <c r="BB45" i="11"/>
  <c r="BA27" i="11"/>
  <c r="BK35" i="11"/>
  <c r="BA43" i="11"/>
  <c r="BD24" i="11"/>
  <c r="BD36" i="11"/>
  <c r="BB47" i="11"/>
  <c r="BK24" i="11"/>
  <c r="BK28" i="11"/>
  <c r="BK32" i="11"/>
  <c r="BK36" i="11"/>
  <c r="BK40" i="11"/>
  <c r="BK44" i="11"/>
  <c r="BN25" i="11"/>
  <c r="BD29" i="11"/>
  <c r="BN33" i="11"/>
  <c r="BD37" i="11"/>
  <c r="BN41" i="11"/>
  <c r="BN45" i="11"/>
  <c r="BM31" i="11"/>
  <c r="BC37" i="11"/>
  <c r="BC45" i="11"/>
  <c r="BB31" i="11"/>
  <c r="BB43" i="11"/>
  <c r="BM26" i="11"/>
  <c r="BM30" i="11"/>
  <c r="BM34" i="11"/>
  <c r="BM38" i="11"/>
  <c r="BM42" i="11"/>
  <c r="BM46" i="11"/>
  <c r="BL24" i="11"/>
  <c r="BL28" i="11"/>
  <c r="BL32" i="11"/>
  <c r="BL36" i="11"/>
  <c r="BL40" i="11"/>
  <c r="BB44" i="11"/>
  <c r="BC25" i="11"/>
  <c r="BC35" i="11"/>
  <c r="BC43" i="11"/>
  <c r="BB25" i="11"/>
  <c r="BL33" i="11"/>
  <c r="BL45" i="11"/>
  <c r="BK27" i="11"/>
  <c r="BK31" i="11"/>
  <c r="BA35" i="11"/>
  <c r="BK39" i="11"/>
  <c r="BK43" i="11"/>
  <c r="BA47" i="11"/>
  <c r="BN24" i="11"/>
  <c r="BN28" i="11"/>
  <c r="BN32" i="11"/>
  <c r="BN36" i="11"/>
  <c r="BN40" i="11"/>
  <c r="BN44" i="11"/>
  <c r="BL35" i="11"/>
  <c r="BL47" i="11"/>
  <c r="BA24" i="11"/>
  <c r="BA36" i="11"/>
  <c r="BA44" i="11"/>
  <c r="BD25" i="11"/>
  <c r="BN37" i="11"/>
  <c r="BC31" i="11"/>
  <c r="BM45" i="11"/>
  <c r="BL31" i="11"/>
  <c r="BC30" i="11"/>
  <c r="BB32" i="11"/>
  <c r="BB40" i="11"/>
  <c r="BM35" i="11"/>
  <c r="BK18" i="11"/>
  <c r="BD32" i="11"/>
  <c r="BD44" i="11"/>
  <c r="BA26" i="11"/>
  <c r="BA30" i="11"/>
  <c r="BA34" i="11"/>
  <c r="BA38" i="11"/>
  <c r="BA42" i="11"/>
  <c r="BA46" i="11"/>
  <c r="BD27" i="11"/>
  <c r="BN31" i="11"/>
  <c r="BD35" i="11"/>
  <c r="BD39" i="11"/>
  <c r="BD43" i="11"/>
  <c r="BD47" i="11"/>
  <c r="BM27" i="11"/>
  <c r="BM33" i="11"/>
  <c r="BM41" i="11"/>
  <c r="BL27" i="11"/>
  <c r="BB37" i="11"/>
  <c r="BC24" i="11"/>
  <c r="BC28" i="11"/>
  <c r="BC32" i="11"/>
  <c r="BC36" i="11"/>
  <c r="BC40" i="11"/>
  <c r="BC44" i="11"/>
  <c r="BB26" i="11"/>
  <c r="BB30" i="11"/>
  <c r="BB34" i="11"/>
  <c r="BB38" i="11"/>
  <c r="BL42" i="11"/>
  <c r="BB46" i="11"/>
  <c r="BM29" i="11"/>
  <c r="BM39" i="11"/>
  <c r="BC47" i="11"/>
  <c r="BB29" i="11"/>
  <c r="BL39" i="11"/>
  <c r="BK25" i="11"/>
  <c r="BK29" i="11"/>
  <c r="BK33" i="11"/>
  <c r="BK37" i="11"/>
  <c r="BK41" i="11"/>
  <c r="BK45" i="11"/>
  <c r="BD26" i="11"/>
  <c r="BD30" i="11"/>
  <c r="BD34" i="11"/>
  <c r="BD38" i="11"/>
  <c r="BD42" i="11"/>
  <c r="BD46" i="11"/>
  <c r="BB41" i="11"/>
  <c r="BA32" i="11"/>
  <c r="BA40" i="11"/>
  <c r="BN29" i="11"/>
  <c r="BD41" i="11"/>
  <c r="BL43" i="11"/>
  <c r="BC26" i="11"/>
  <c r="BC38" i="11"/>
  <c r="BC46" i="11"/>
  <c r="BM43" i="11"/>
  <c r="BB33" i="11"/>
  <c r="BA31" i="11"/>
  <c r="BA39" i="11"/>
  <c r="BK47" i="11"/>
  <c r="BD28" i="11"/>
  <c r="BD40" i="11"/>
  <c r="BB35" i="11"/>
  <c r="BK26" i="11"/>
  <c r="BK30" i="11"/>
  <c r="BK34" i="11"/>
  <c r="BK38" i="11"/>
  <c r="BK42" i="11"/>
  <c r="BK46" i="11"/>
  <c r="BN27" i="11"/>
  <c r="BD31" i="11"/>
  <c r="BN35" i="11"/>
  <c r="BN39" i="11"/>
  <c r="BN43" i="11"/>
  <c r="BN47" i="11"/>
  <c r="BC27" i="11"/>
  <c r="BC33" i="11"/>
  <c r="BC41" i="11"/>
  <c r="BB27" i="11"/>
  <c r="BL37" i="11"/>
  <c r="BM24" i="11"/>
  <c r="BM28" i="11"/>
  <c r="BM32" i="11"/>
  <c r="BM36" i="11"/>
  <c r="BM40" i="11"/>
  <c r="BM44" i="11"/>
  <c r="BL26" i="11"/>
  <c r="BL30" i="11"/>
  <c r="BL34" i="11"/>
  <c r="BL38" i="11"/>
  <c r="BB42" i="11"/>
  <c r="BL46" i="11"/>
  <c r="BC29" i="11"/>
  <c r="BC39" i="11"/>
  <c r="BM47" i="11"/>
  <c r="BL29" i="11"/>
  <c r="BB39" i="11"/>
  <c r="BA25" i="11"/>
  <c r="BA29" i="11"/>
  <c r="BA33" i="11"/>
  <c r="BA37" i="11"/>
  <c r="BA41" i="11"/>
  <c r="BA45" i="11"/>
  <c r="BN26" i="11"/>
  <c r="BN30" i="11"/>
  <c r="BN34" i="11"/>
  <c r="BN38" i="11"/>
  <c r="BN42" i="11"/>
  <c r="BN46" i="11"/>
  <c r="BL41" i="11"/>
  <c r="F24" i="5"/>
  <c r="F35" i="5"/>
  <c r="C11" i="17"/>
  <c r="C12" i="17" s="1"/>
  <c r="E10" i="5"/>
  <c r="E9" i="5"/>
  <c r="E8" i="5"/>
  <c r="E7" i="5"/>
  <c r="E6" i="5"/>
  <c r="E5" i="5"/>
  <c r="E4" i="5"/>
  <c r="C43" i="5"/>
  <c r="C42" i="5"/>
  <c r="C38" i="5"/>
  <c r="C37" i="5"/>
  <c r="G43" i="5"/>
  <c r="G42" i="5"/>
  <c r="G38" i="5"/>
  <c r="G37" i="5"/>
  <c r="C13" i="17" l="1"/>
  <c r="C14" i="17" s="1"/>
  <c r="C15" i="17" s="1"/>
  <c r="C16" i="17" s="1"/>
  <c r="D10" i="17" s="1"/>
  <c r="Q18" i="16"/>
  <c r="B19" i="16"/>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Y18" i="16"/>
  <c r="Q19" i="16"/>
  <c r="B29" i="5"/>
  <c r="BJ20" i="58" l="1"/>
  <c r="BH20" i="58" s="1"/>
  <c r="BJ20" i="61"/>
  <c r="BH20" i="61" s="1"/>
  <c r="BJ20" i="60"/>
  <c r="BH20" i="60" s="1"/>
  <c r="AZ20" i="58"/>
  <c r="AX20" i="58" s="1"/>
  <c r="AZ20" i="61"/>
  <c r="AX20" i="61" s="1"/>
  <c r="AZ20" i="60"/>
  <c r="AX20" i="60" s="1"/>
  <c r="AZ21" i="61"/>
  <c r="AX21" i="61" s="1"/>
  <c r="AZ21" i="60"/>
  <c r="AX21" i="60" s="1"/>
  <c r="C50" i="17"/>
  <c r="AZ20" i="11"/>
  <c r="AX20" i="11" s="1"/>
  <c r="AZ21" i="58"/>
  <c r="AX21" i="58" s="1"/>
  <c r="AZ21" i="11"/>
  <c r="AX21" i="11" s="1"/>
  <c r="Y19" i="16"/>
  <c r="BJ20" i="11"/>
  <c r="BH20" i="11" s="1"/>
  <c r="BS38" i="11"/>
  <c r="BP38" i="11"/>
  <c r="BQ38" i="11"/>
  <c r="BR38" i="11"/>
  <c r="BR39" i="11"/>
  <c r="BS39" i="11"/>
  <c r="BP39" i="11"/>
  <c r="BQ39" i="11"/>
  <c r="BQ47" i="11"/>
  <c r="BS47" i="11"/>
  <c r="BP47" i="11"/>
  <c r="BR47" i="11"/>
  <c r="BS36" i="11"/>
  <c r="BQ36" i="11"/>
  <c r="BP36" i="11"/>
  <c r="BR36" i="11"/>
  <c r="BP44" i="11"/>
  <c r="BS44" i="11"/>
  <c r="BQ44" i="11"/>
  <c r="BR44" i="11"/>
  <c r="BR45" i="11"/>
  <c r="BP45" i="11"/>
  <c r="BQ45" i="11"/>
  <c r="BS45" i="11"/>
  <c r="BQ46" i="11"/>
  <c r="BR46" i="11"/>
  <c r="BP46" i="11"/>
  <c r="BS46" i="11"/>
  <c r="BR43" i="11"/>
  <c r="BQ43" i="11"/>
  <c r="BP43" i="11"/>
  <c r="BS43" i="11"/>
  <c r="BP40" i="11"/>
  <c r="BR40" i="11"/>
  <c r="BS40" i="11"/>
  <c r="BQ40" i="11"/>
  <c r="BR37" i="11"/>
  <c r="BQ37" i="11"/>
  <c r="BP37" i="11"/>
  <c r="BS37" i="11"/>
  <c r="BP41" i="11"/>
  <c r="BS41" i="11"/>
  <c r="BQ41" i="11"/>
  <c r="BR41" i="11"/>
  <c r="BS35" i="11"/>
  <c r="BP35" i="11"/>
  <c r="BR35" i="11"/>
  <c r="BQ35" i="11"/>
  <c r="BP42" i="11"/>
  <c r="BS42" i="11"/>
  <c r="BQ42" i="11"/>
  <c r="BR42" i="11"/>
  <c r="L50" i="17"/>
  <c r="D11" i="17"/>
  <c r="B30" i="5"/>
  <c r="B31" i="5" s="1"/>
  <c r="B32" i="5" s="1"/>
  <c r="B33" i="5" s="1"/>
  <c r="B34" i="5" s="1"/>
  <c r="BJ21" i="58" l="1"/>
  <c r="BH21" i="58" s="1"/>
  <c r="BJ21" i="61"/>
  <c r="BH21" i="61" s="1"/>
  <c r="BJ21" i="60"/>
  <c r="BH21" i="60" s="1"/>
  <c r="Q20" i="16"/>
  <c r="BJ21" i="11"/>
  <c r="BH21" i="11" s="1"/>
  <c r="D12" i="17"/>
  <c r="D13" i="17" s="1"/>
  <c r="D14" i="17" s="1"/>
  <c r="D15" i="17" s="1"/>
  <c r="D16" i="17" s="1"/>
  <c r="E10" i="17" s="1"/>
  <c r="AZ22" i="61" l="1"/>
  <c r="AX22" i="61" s="1"/>
  <c r="AZ22" i="60"/>
  <c r="AX22" i="60" s="1"/>
  <c r="Y21" i="16"/>
  <c r="Q21" i="16"/>
  <c r="AZ22" i="58"/>
  <c r="AX22" i="58" s="1"/>
  <c r="AZ22" i="11"/>
  <c r="AX22" i="11" s="1"/>
  <c r="M50" i="17"/>
  <c r="E11" i="17"/>
  <c r="D50" i="17"/>
  <c r="AZ23" i="61" l="1"/>
  <c r="AX23" i="61" s="1"/>
  <c r="AZ23" i="60"/>
  <c r="AX23" i="60" s="1"/>
  <c r="BJ23" i="61"/>
  <c r="BH23" i="61" s="1"/>
  <c r="BJ23" i="60"/>
  <c r="BH23" i="60" s="1"/>
  <c r="AZ23" i="58"/>
  <c r="AX23" i="58" s="1"/>
  <c r="AZ23" i="11"/>
  <c r="AX23" i="11" s="1"/>
  <c r="BJ23" i="58"/>
  <c r="BH23" i="58" s="1"/>
  <c r="BJ23" i="11"/>
  <c r="BH23" i="11" s="1"/>
  <c r="Q22" i="16"/>
  <c r="E12" i="17"/>
  <c r="E13" i="17" s="1"/>
  <c r="E14" i="17" s="1"/>
  <c r="E15" i="17" s="1"/>
  <c r="E16" i="17" s="1"/>
  <c r="F10" i="17" s="1"/>
  <c r="AZ24" i="61" l="1"/>
  <c r="AX24" i="61" s="1"/>
  <c r="AZ24" i="60"/>
  <c r="AX24" i="60" s="1"/>
  <c r="BG23" i="60"/>
  <c r="BG30" i="60"/>
  <c r="BG25" i="60"/>
  <c r="BG27" i="60"/>
  <c r="BG28" i="60"/>
  <c r="BG32" i="60"/>
  <c r="BG24" i="60"/>
  <c r="BG31" i="60"/>
  <c r="BG21" i="60"/>
  <c r="BG18" i="60"/>
  <c r="BG22" i="60"/>
  <c r="BG29" i="60"/>
  <c r="BG20" i="60"/>
  <c r="BG19" i="60"/>
  <c r="BG26" i="60"/>
  <c r="BG29" i="61"/>
  <c r="BG30" i="61"/>
  <c r="BG22" i="61"/>
  <c r="BG21" i="61"/>
  <c r="BG26" i="61"/>
  <c r="BG18" i="61"/>
  <c r="BG31" i="61"/>
  <c r="BG25" i="61"/>
  <c r="BG19" i="61"/>
  <c r="BG24" i="61"/>
  <c r="BG27" i="61"/>
  <c r="BG23" i="61"/>
  <c r="BG20" i="61"/>
  <c r="BG32" i="61"/>
  <c r="BG28" i="61"/>
  <c r="Q23" i="16"/>
  <c r="BG23" i="58"/>
  <c r="BG31" i="58"/>
  <c r="BG27" i="58"/>
  <c r="BG26" i="58"/>
  <c r="BG20" i="58"/>
  <c r="BG24" i="58"/>
  <c r="BG29" i="58"/>
  <c r="BG25" i="58"/>
  <c r="BG32" i="58"/>
  <c r="BG21" i="58"/>
  <c r="BG19" i="58"/>
  <c r="BG28" i="58"/>
  <c r="BG30" i="58"/>
  <c r="BG22" i="58"/>
  <c r="BG18" i="58"/>
  <c r="AZ24" i="58"/>
  <c r="AX24" i="58" s="1"/>
  <c r="AZ24" i="11"/>
  <c r="AX24" i="11" s="1"/>
  <c r="BG25" i="11"/>
  <c r="BG27" i="11"/>
  <c r="BG30" i="11"/>
  <c r="BG18" i="11"/>
  <c r="BG21" i="11"/>
  <c r="BG23" i="11"/>
  <c r="BG26" i="11"/>
  <c r="BG29" i="11"/>
  <c r="BG32" i="11"/>
  <c r="BG19" i="11"/>
  <c r="BG22" i="11"/>
  <c r="BG20" i="11"/>
  <c r="BG31" i="11"/>
  <c r="BG28" i="11"/>
  <c r="BG24" i="11"/>
  <c r="N50" i="17"/>
  <c r="F11" i="17"/>
  <c r="E50" i="17"/>
  <c r="BW18" i="61" l="1"/>
  <c r="C18" i="61" s="1"/>
  <c r="B19" i="61" s="1"/>
  <c r="BV18" i="61"/>
  <c r="BZ18" i="61"/>
  <c r="F18" i="61" s="1"/>
  <c r="BY18" i="61"/>
  <c r="E18" i="61" s="1"/>
  <c r="BX18" i="61"/>
  <c r="D18" i="61" s="1"/>
  <c r="CA18" i="61"/>
  <c r="K18" i="61" s="1"/>
  <c r="BY26" i="60"/>
  <c r="BW26" i="60"/>
  <c r="BX26" i="60"/>
  <c r="CA26" i="60"/>
  <c r="BV26" i="60"/>
  <c r="BZ26" i="60"/>
  <c r="CA25" i="60"/>
  <c r="BX25" i="60"/>
  <c r="BW25" i="60"/>
  <c r="BY25" i="60"/>
  <c r="BZ25" i="60"/>
  <c r="BV25" i="60"/>
  <c r="BY20" i="61"/>
  <c r="E20" i="61" s="1"/>
  <c r="BZ20" i="61"/>
  <c r="F20" i="61" s="1"/>
  <c r="BX20" i="61"/>
  <c r="D20" i="61" s="1"/>
  <c r="BV20" i="61"/>
  <c r="CA20" i="61"/>
  <c r="K20" i="61" s="1"/>
  <c r="BW20" i="61"/>
  <c r="C20" i="61" s="1"/>
  <c r="B21" i="61" s="1"/>
  <c r="CA19" i="61"/>
  <c r="K19" i="61" s="1"/>
  <c r="BY19" i="61"/>
  <c r="E19" i="61" s="1"/>
  <c r="BW19" i="61"/>
  <c r="C19" i="61" s="1"/>
  <c r="B20" i="61" s="1"/>
  <c r="BX19" i="61"/>
  <c r="D19" i="61" s="1"/>
  <c r="BZ19" i="61"/>
  <c r="F19" i="61" s="1"/>
  <c r="BV19" i="61"/>
  <c r="CA26" i="61"/>
  <c r="K26" i="61" s="1"/>
  <c r="BW26" i="61"/>
  <c r="C26" i="61" s="1"/>
  <c r="B27" i="61" s="1"/>
  <c r="BX26" i="61"/>
  <c r="D26" i="61" s="1"/>
  <c r="BY26" i="61"/>
  <c r="E26" i="61" s="1"/>
  <c r="BV26" i="61"/>
  <c r="BZ26" i="61"/>
  <c r="F26" i="61" s="1"/>
  <c r="CA29" i="61"/>
  <c r="K29" i="61" s="1"/>
  <c r="BY29" i="61"/>
  <c r="E29" i="61" s="1"/>
  <c r="BW29" i="61"/>
  <c r="C29" i="61" s="1"/>
  <c r="B30" i="61" s="1"/>
  <c r="BX29" i="61"/>
  <c r="D29" i="61" s="1"/>
  <c r="BZ29" i="61"/>
  <c r="F29" i="61" s="1"/>
  <c r="BV29" i="61"/>
  <c r="BZ19" i="60"/>
  <c r="BW19" i="60"/>
  <c r="BV19" i="60"/>
  <c r="CA19" i="60"/>
  <c r="BX19" i="60"/>
  <c r="BY19" i="60"/>
  <c r="BV18" i="60"/>
  <c r="BZ18" i="60"/>
  <c r="BY18" i="60"/>
  <c r="CA18" i="60"/>
  <c r="BW18" i="60"/>
  <c r="BX18" i="60"/>
  <c r="BY32" i="60"/>
  <c r="BV32" i="60"/>
  <c r="BX32" i="60"/>
  <c r="BZ32" i="60"/>
  <c r="CA32" i="60"/>
  <c r="BW32" i="60"/>
  <c r="BY30" i="60"/>
  <c r="BW30" i="60"/>
  <c r="BX30" i="60"/>
  <c r="CA30" i="60"/>
  <c r="BV30" i="60"/>
  <c r="BZ30" i="60"/>
  <c r="AZ25" i="61"/>
  <c r="AX25" i="61" s="1"/>
  <c r="AZ25" i="60"/>
  <c r="AX25" i="60" s="1"/>
  <c r="CA24" i="61"/>
  <c r="K24" i="61" s="1"/>
  <c r="BW24" i="61"/>
  <c r="C24" i="61" s="1"/>
  <c r="B25" i="61" s="1"/>
  <c r="BX24" i="61"/>
  <c r="D24" i="61" s="1"/>
  <c r="BY24" i="61"/>
  <c r="E24" i="61" s="1"/>
  <c r="BV24" i="61"/>
  <c r="BZ24" i="61"/>
  <c r="F24" i="61" s="1"/>
  <c r="BV22" i="60"/>
  <c r="CA22" i="60"/>
  <c r="BY22" i="60"/>
  <c r="BZ22" i="60"/>
  <c r="BX22" i="60"/>
  <c r="BW22" i="60"/>
  <c r="BZ24" i="60"/>
  <c r="BV24" i="60"/>
  <c r="BY24" i="60"/>
  <c r="BW24" i="60"/>
  <c r="BX24" i="60"/>
  <c r="CA24" i="60"/>
  <c r="CA23" i="61"/>
  <c r="K23" i="61" s="1"/>
  <c r="BY23" i="61"/>
  <c r="E23" i="61" s="1"/>
  <c r="BW23" i="61"/>
  <c r="C23" i="61" s="1"/>
  <c r="B24" i="61" s="1"/>
  <c r="BX23" i="61"/>
  <c r="D23" i="61" s="1"/>
  <c r="BZ23" i="61"/>
  <c r="F23" i="61" s="1"/>
  <c r="BV23" i="61"/>
  <c r="BZ25" i="61"/>
  <c r="F25" i="61" s="1"/>
  <c r="BV25" i="61"/>
  <c r="CA25" i="61"/>
  <c r="K25" i="61" s="1"/>
  <c r="BY25" i="61"/>
  <c r="E25" i="61" s="1"/>
  <c r="BW25" i="61"/>
  <c r="C25" i="61" s="1"/>
  <c r="B26" i="61" s="1"/>
  <c r="BX25" i="61"/>
  <c r="D25" i="61" s="1"/>
  <c r="BX21" i="61"/>
  <c r="D21" i="61" s="1"/>
  <c r="BV21" i="61"/>
  <c r="CA21" i="61"/>
  <c r="K21" i="61" s="1"/>
  <c r="BY21" i="61"/>
  <c r="E21" i="61" s="1"/>
  <c r="BW21" i="61"/>
  <c r="C21" i="61" s="1"/>
  <c r="B22" i="61" s="1"/>
  <c r="BZ21" i="61"/>
  <c r="F21" i="61" s="1"/>
  <c r="BY20" i="60"/>
  <c r="BV20" i="60"/>
  <c r="BX20" i="60"/>
  <c r="CA20" i="60"/>
  <c r="BZ20" i="60"/>
  <c r="BW20" i="60"/>
  <c r="CA21" i="60"/>
  <c r="BX21" i="60"/>
  <c r="BW21" i="60"/>
  <c r="BY21" i="60"/>
  <c r="BZ21" i="60"/>
  <c r="BV21" i="60"/>
  <c r="BZ28" i="60"/>
  <c r="BV28" i="60"/>
  <c r="BY28" i="60"/>
  <c r="CA28" i="60"/>
  <c r="BW28" i="60"/>
  <c r="BX28" i="60"/>
  <c r="BZ23" i="60"/>
  <c r="BV23" i="60"/>
  <c r="CA23" i="60"/>
  <c r="BY23" i="60"/>
  <c r="BW23" i="60"/>
  <c r="BX23" i="60"/>
  <c r="BY32" i="61"/>
  <c r="E32" i="61" s="1"/>
  <c r="BV32" i="61"/>
  <c r="BX32" i="61"/>
  <c r="D32" i="61" s="1"/>
  <c r="BZ32" i="61"/>
  <c r="F32" i="61" s="1"/>
  <c r="BW32" i="61"/>
  <c r="C32" i="61" s="1"/>
  <c r="CA32" i="61"/>
  <c r="K32" i="61" s="1"/>
  <c r="CA30" i="61"/>
  <c r="K30" i="61" s="1"/>
  <c r="BW30" i="61"/>
  <c r="C30" i="61" s="1"/>
  <c r="B31" i="61" s="1"/>
  <c r="BY30" i="61"/>
  <c r="E30" i="61" s="1"/>
  <c r="BZ30" i="61"/>
  <c r="F30" i="61" s="1"/>
  <c r="BX30" i="61"/>
  <c r="D30" i="61" s="1"/>
  <c r="BV30" i="61"/>
  <c r="CA28" i="61"/>
  <c r="K28" i="61" s="1"/>
  <c r="BW28" i="61"/>
  <c r="C28" i="61" s="1"/>
  <c r="B29" i="61" s="1"/>
  <c r="BY28" i="61"/>
  <c r="E28" i="61" s="1"/>
  <c r="BZ28" i="61"/>
  <c r="F28" i="61" s="1"/>
  <c r="BX28" i="61"/>
  <c r="D28" i="61" s="1"/>
  <c r="BV28" i="61"/>
  <c r="BZ27" i="61"/>
  <c r="F27" i="61" s="1"/>
  <c r="BV27" i="61"/>
  <c r="CA27" i="61"/>
  <c r="K27" i="61" s="1"/>
  <c r="BY27" i="61"/>
  <c r="E27" i="61" s="1"/>
  <c r="BW27" i="61"/>
  <c r="C27" i="61" s="1"/>
  <c r="B28" i="61" s="1"/>
  <c r="BX27" i="61"/>
  <c r="D27" i="61" s="1"/>
  <c r="BZ31" i="61"/>
  <c r="F31" i="61" s="1"/>
  <c r="BV31" i="61"/>
  <c r="CA31" i="61"/>
  <c r="K31" i="61" s="1"/>
  <c r="BY31" i="61"/>
  <c r="E31" i="61" s="1"/>
  <c r="BW31" i="61"/>
  <c r="C31" i="61" s="1"/>
  <c r="B32" i="61" s="1"/>
  <c r="BX31" i="61"/>
  <c r="D31" i="61" s="1"/>
  <c r="BY22" i="61"/>
  <c r="E22" i="61" s="1"/>
  <c r="BZ22" i="61"/>
  <c r="F22" i="61" s="1"/>
  <c r="BX22" i="61"/>
  <c r="D22" i="61" s="1"/>
  <c r="BV22" i="61"/>
  <c r="CA22" i="61"/>
  <c r="K22" i="61" s="1"/>
  <c r="BW22" i="61"/>
  <c r="C22" i="61" s="1"/>
  <c r="B23" i="61" s="1"/>
  <c r="BZ29" i="60"/>
  <c r="BV29" i="60"/>
  <c r="CA29" i="60"/>
  <c r="BX29" i="60"/>
  <c r="BW29" i="60"/>
  <c r="BY29" i="60"/>
  <c r="BZ31" i="60"/>
  <c r="BW31" i="60"/>
  <c r="BX31" i="60"/>
  <c r="BV31" i="60"/>
  <c r="CA31" i="60"/>
  <c r="BY31" i="60"/>
  <c r="CA27" i="60"/>
  <c r="BY27" i="60"/>
  <c r="BW27" i="60"/>
  <c r="BX27" i="60"/>
  <c r="BZ27" i="60"/>
  <c r="BV27" i="60"/>
  <c r="Q24" i="16"/>
  <c r="AZ25" i="58"/>
  <c r="AX25" i="58" s="1"/>
  <c r="AZ25" i="11"/>
  <c r="AX25" i="11" s="1"/>
  <c r="BV31" i="11"/>
  <c r="BX31" i="11"/>
  <c r="BZ31" i="11"/>
  <c r="BY31" i="11"/>
  <c r="BW31" i="11"/>
  <c r="CA31" i="11"/>
  <c r="BY32" i="11"/>
  <c r="BV32" i="11"/>
  <c r="BX32" i="11"/>
  <c r="BZ32" i="11"/>
  <c r="CA32" i="11"/>
  <c r="BW32" i="11"/>
  <c r="BW21" i="11"/>
  <c r="CA21" i="11"/>
  <c r="BV21" i="11"/>
  <c r="BX21" i="11"/>
  <c r="BZ21" i="11"/>
  <c r="BY21" i="11"/>
  <c r="BW25" i="11"/>
  <c r="CA25" i="11"/>
  <c r="BV25" i="11"/>
  <c r="BX25" i="11"/>
  <c r="BZ25" i="11"/>
  <c r="BY25" i="11"/>
  <c r="BY22" i="58"/>
  <c r="E22" i="58" s="1"/>
  <c r="CA22" i="58"/>
  <c r="G22" i="58" s="1"/>
  <c r="BW22" i="58"/>
  <c r="C22" i="58" s="1"/>
  <c r="BV22" i="58"/>
  <c r="BX22" i="58"/>
  <c r="D22" i="58" s="1"/>
  <c r="BZ22" i="58"/>
  <c r="F22" i="58" s="1"/>
  <c r="BZ21" i="58"/>
  <c r="F21" i="58" s="1"/>
  <c r="CA21" i="58"/>
  <c r="G21" i="58" s="1"/>
  <c r="BW21" i="58"/>
  <c r="C21" i="58" s="1"/>
  <c r="BX21" i="58"/>
  <c r="D21" i="58" s="1"/>
  <c r="BY21" i="58"/>
  <c r="E21" i="58" s="1"/>
  <c r="BV21" i="58"/>
  <c r="CA24" i="58"/>
  <c r="G24" i="58" s="1"/>
  <c r="BY24" i="58"/>
  <c r="E24" i="58" s="1"/>
  <c r="BW24" i="58"/>
  <c r="C24" i="58" s="1"/>
  <c r="BV24" i="58"/>
  <c r="BZ24" i="58"/>
  <c r="F24" i="58" s="1"/>
  <c r="BX24" i="58"/>
  <c r="D24" i="58" s="1"/>
  <c r="CA31" i="58"/>
  <c r="G31" i="58" s="1"/>
  <c r="BZ31" i="58"/>
  <c r="F31" i="58" s="1"/>
  <c r="BY31" i="58"/>
  <c r="E31" i="58" s="1"/>
  <c r="BW31" i="58"/>
  <c r="C31" i="58" s="1"/>
  <c r="BV31" i="58"/>
  <c r="BX31" i="58"/>
  <c r="D31" i="58" s="1"/>
  <c r="BX20" i="11"/>
  <c r="BV20" i="11"/>
  <c r="BY20" i="11"/>
  <c r="BZ20" i="11"/>
  <c r="BW20" i="11"/>
  <c r="CA20" i="11"/>
  <c r="BV29" i="11"/>
  <c r="CA29" i="11"/>
  <c r="BZ29" i="11"/>
  <c r="BX29" i="11"/>
  <c r="BY29" i="11"/>
  <c r="BW29" i="11"/>
  <c r="BZ18" i="11"/>
  <c r="BV18" i="11"/>
  <c r="CA18" i="11"/>
  <c r="BX18" i="11"/>
  <c r="BW18" i="11"/>
  <c r="BY18" i="11"/>
  <c r="BX30" i="58"/>
  <c r="D30" i="58" s="1"/>
  <c r="BZ30" i="58"/>
  <c r="F30" i="58" s="1"/>
  <c r="BY30" i="58"/>
  <c r="E30" i="58" s="1"/>
  <c r="BV30" i="58"/>
  <c r="BW30" i="58"/>
  <c r="C30" i="58" s="1"/>
  <c r="CA30" i="58"/>
  <c r="G30" i="58" s="1"/>
  <c r="BY32" i="58"/>
  <c r="E32" i="58" s="1"/>
  <c r="BX32" i="58"/>
  <c r="D32" i="58" s="1"/>
  <c r="BV32" i="58"/>
  <c r="CA32" i="58"/>
  <c r="G32" i="58" s="1"/>
  <c r="BZ32" i="58"/>
  <c r="F32" i="58" s="1"/>
  <c r="BW32" i="58"/>
  <c r="C32" i="58" s="1"/>
  <c r="BW20" i="58"/>
  <c r="C20" i="58" s="1"/>
  <c r="B21" i="58" s="1"/>
  <c r="CA20" i="58"/>
  <c r="G20" i="58" s="1"/>
  <c r="BX20" i="58"/>
  <c r="D20" i="58" s="1"/>
  <c r="BV20" i="58"/>
  <c r="BY20" i="58"/>
  <c r="E20" i="58" s="1"/>
  <c r="BZ20" i="58"/>
  <c r="F20" i="58" s="1"/>
  <c r="BZ23" i="58"/>
  <c r="F23" i="58" s="1"/>
  <c r="BY23" i="58"/>
  <c r="E23" i="58" s="1"/>
  <c r="BW23" i="58"/>
  <c r="C23" i="58" s="1"/>
  <c r="BX23" i="58"/>
  <c r="D23" i="58" s="1"/>
  <c r="BV23" i="58"/>
  <c r="CA23" i="58"/>
  <c r="G23" i="58" s="1"/>
  <c r="BX24" i="11"/>
  <c r="BV24" i="11"/>
  <c r="CA24" i="11"/>
  <c r="BZ24" i="11"/>
  <c r="BY24" i="11"/>
  <c r="BW24" i="11"/>
  <c r="BX22" i="11"/>
  <c r="BZ22" i="11"/>
  <c r="BY22" i="11"/>
  <c r="CA22" i="11"/>
  <c r="BW22" i="11"/>
  <c r="BV22" i="11"/>
  <c r="BW26" i="11"/>
  <c r="BV26" i="11"/>
  <c r="BX26" i="11"/>
  <c r="BZ26" i="11"/>
  <c r="BY26" i="11"/>
  <c r="CA26" i="11"/>
  <c r="BX30" i="11"/>
  <c r="BZ30" i="11"/>
  <c r="BY30" i="11"/>
  <c r="BW30" i="11"/>
  <c r="CA30" i="11"/>
  <c r="BV30" i="11"/>
  <c r="BV28" i="58"/>
  <c r="BY28" i="58"/>
  <c r="E28" i="58" s="1"/>
  <c r="CA28" i="58"/>
  <c r="G28" i="58" s="1"/>
  <c r="BW28" i="58"/>
  <c r="C28" i="58" s="1"/>
  <c r="BZ28" i="58"/>
  <c r="F28" i="58" s="1"/>
  <c r="BX28" i="58"/>
  <c r="D28" i="58" s="1"/>
  <c r="BY25" i="58"/>
  <c r="E25" i="58" s="1"/>
  <c r="BX25" i="58"/>
  <c r="D25" i="58" s="1"/>
  <c r="BV25" i="58"/>
  <c r="BW25" i="58"/>
  <c r="C25" i="58" s="1"/>
  <c r="BZ25" i="58"/>
  <c r="F25" i="58" s="1"/>
  <c r="CA25" i="58"/>
  <c r="G25" i="58" s="1"/>
  <c r="BW26" i="58"/>
  <c r="C26" i="58" s="1"/>
  <c r="BZ26" i="58"/>
  <c r="F26" i="58" s="1"/>
  <c r="CA26" i="58"/>
  <c r="G26" i="58" s="1"/>
  <c r="BX26" i="58"/>
  <c r="D26" i="58" s="1"/>
  <c r="BV26" i="58"/>
  <c r="BY26" i="58"/>
  <c r="E26" i="58" s="1"/>
  <c r="CA28" i="11"/>
  <c r="BV28" i="11"/>
  <c r="BX28" i="11"/>
  <c r="BZ28" i="11"/>
  <c r="BY28" i="11"/>
  <c r="BW28" i="11"/>
  <c r="BV19" i="11"/>
  <c r="CA19" i="11"/>
  <c r="BX19" i="11"/>
  <c r="BY19" i="11"/>
  <c r="BW19" i="11"/>
  <c r="BZ19" i="11"/>
  <c r="BV23" i="11"/>
  <c r="BX23" i="11"/>
  <c r="BZ23" i="11"/>
  <c r="BY23" i="11"/>
  <c r="BW23" i="11"/>
  <c r="CA23" i="11"/>
  <c r="BW27" i="11"/>
  <c r="CA27" i="11"/>
  <c r="BV27" i="11"/>
  <c r="BY27" i="11"/>
  <c r="BZ27" i="11"/>
  <c r="BX27" i="11"/>
  <c r="BX18" i="58"/>
  <c r="D18" i="58" s="1"/>
  <c r="BZ18" i="58"/>
  <c r="F18" i="58" s="1"/>
  <c r="BY18" i="58"/>
  <c r="E18" i="58" s="1"/>
  <c r="BV18" i="58"/>
  <c r="CA18" i="58"/>
  <c r="G18" i="58" s="1"/>
  <c r="BW18" i="58"/>
  <c r="C18" i="58" s="1"/>
  <c r="BY19" i="58"/>
  <c r="E19" i="58" s="1"/>
  <c r="BV19" i="58"/>
  <c r="CA19" i="58"/>
  <c r="G19" i="58" s="1"/>
  <c r="BZ19" i="58"/>
  <c r="F19" i="58" s="1"/>
  <c r="BW19" i="58"/>
  <c r="C19" i="58" s="1"/>
  <c r="BX19" i="58"/>
  <c r="D19" i="58" s="1"/>
  <c r="BY29" i="58"/>
  <c r="E29" i="58" s="1"/>
  <c r="BZ29" i="58"/>
  <c r="F29" i="58" s="1"/>
  <c r="CA29" i="58"/>
  <c r="G29" i="58" s="1"/>
  <c r="BW29" i="58"/>
  <c r="C29" i="58" s="1"/>
  <c r="BX29" i="58"/>
  <c r="D29" i="58" s="1"/>
  <c r="BV29" i="58"/>
  <c r="BW27" i="58"/>
  <c r="C27" i="58" s="1"/>
  <c r="BX27" i="58"/>
  <c r="D27" i="58" s="1"/>
  <c r="CA27" i="58"/>
  <c r="G27" i="58" s="1"/>
  <c r="BV27" i="58"/>
  <c r="BY27" i="58"/>
  <c r="E27" i="58" s="1"/>
  <c r="BZ27" i="58"/>
  <c r="F27" i="58" s="1"/>
  <c r="F12" i="17"/>
  <c r="F13" i="17" s="1"/>
  <c r="F14" i="17" s="1"/>
  <c r="F15" i="17" s="1"/>
  <c r="F16" i="17" s="1"/>
  <c r="G10" i="17" s="1"/>
  <c r="AZ26" i="61" l="1"/>
  <c r="AX26" i="61" s="1"/>
  <c r="AZ26" i="60"/>
  <c r="AX26" i="60" s="1"/>
  <c r="AZ26" i="58"/>
  <c r="AX26" i="58" s="1"/>
  <c r="AZ26" i="11"/>
  <c r="AX26" i="11" s="1"/>
  <c r="Q25" i="16"/>
  <c r="B24" i="58"/>
  <c r="B19" i="58"/>
  <c r="B20" i="58" s="1"/>
  <c r="B26" i="58"/>
  <c r="B27" i="58"/>
  <c r="O50" i="17"/>
  <c r="G11" i="17"/>
  <c r="F50" i="17"/>
  <c r="AZ27" i="61" l="1"/>
  <c r="AX27" i="61" s="1"/>
  <c r="AZ27" i="60"/>
  <c r="AX27" i="60" s="1"/>
  <c r="AW28" i="60" s="1"/>
  <c r="AZ27" i="58"/>
  <c r="AX27" i="58" s="1"/>
  <c r="AW25" i="58" s="1"/>
  <c r="AZ27" i="11"/>
  <c r="AX27" i="11" s="1"/>
  <c r="AW25" i="11" s="1"/>
  <c r="G12" i="17"/>
  <c r="G13" i="17" s="1"/>
  <c r="G14" i="17" s="1"/>
  <c r="G15" i="17" s="1"/>
  <c r="G16" i="17" s="1"/>
  <c r="H10" i="17" s="1"/>
  <c r="AW23" i="60" l="1"/>
  <c r="AW31" i="60"/>
  <c r="BS31" i="60" s="1"/>
  <c r="E31" i="60" s="1"/>
  <c r="AW21" i="60"/>
  <c r="AW22" i="60"/>
  <c r="AW30" i="60"/>
  <c r="AW32" i="60"/>
  <c r="AW27" i="60"/>
  <c r="AW24" i="60"/>
  <c r="AW25" i="60"/>
  <c r="AW26" i="60"/>
  <c r="AW19" i="60"/>
  <c r="AW20" i="60"/>
  <c r="AW29" i="60"/>
  <c r="AW18" i="60"/>
  <c r="BU28" i="60"/>
  <c r="K28" i="60" s="1"/>
  <c r="BR28" i="60"/>
  <c r="D28" i="60" s="1"/>
  <c r="BQ28" i="60"/>
  <c r="C28" i="60" s="1"/>
  <c r="B29" i="60" s="1"/>
  <c r="BS28" i="60"/>
  <c r="E28" i="60" s="1"/>
  <c r="BT28" i="60"/>
  <c r="F28" i="60" s="1"/>
  <c r="BP28" i="60"/>
  <c r="AW19" i="61"/>
  <c r="AW21" i="61"/>
  <c r="AW22" i="61"/>
  <c r="AW18" i="61"/>
  <c r="AW28" i="61"/>
  <c r="AW24" i="61"/>
  <c r="AW20" i="61"/>
  <c r="AW27" i="61"/>
  <c r="AW30" i="61"/>
  <c r="AW23" i="61"/>
  <c r="AW26" i="61"/>
  <c r="AW25" i="61"/>
  <c r="AW32" i="61"/>
  <c r="AW31" i="61"/>
  <c r="BT23" i="60"/>
  <c r="F23" i="60" s="1"/>
  <c r="BQ23" i="60"/>
  <c r="C23" i="60" s="1"/>
  <c r="B24" i="60" s="1"/>
  <c r="BS23" i="60"/>
  <c r="E23" i="60" s="1"/>
  <c r="BP23" i="60"/>
  <c r="BR23" i="60"/>
  <c r="D23" i="60" s="1"/>
  <c r="BU23" i="60"/>
  <c r="K23" i="60" s="1"/>
  <c r="AW29" i="61"/>
  <c r="AW28" i="11"/>
  <c r="BP28" i="11" s="1"/>
  <c r="BU25" i="11"/>
  <c r="G25" i="11" s="1"/>
  <c r="BS25" i="11"/>
  <c r="E25" i="11" s="1"/>
  <c r="BQ25" i="11"/>
  <c r="C25" i="11" s="1"/>
  <c r="BP25" i="11"/>
  <c r="BR25" i="11"/>
  <c r="D25" i="11" s="1"/>
  <c r="BT25" i="11"/>
  <c r="F25" i="11" s="1"/>
  <c r="BT25" i="58"/>
  <c r="BQ25" i="58"/>
  <c r="BU25" i="58"/>
  <c r="BS25" i="58"/>
  <c r="BR25" i="58"/>
  <c r="BP25" i="58"/>
  <c r="AW20" i="58"/>
  <c r="AW32" i="58"/>
  <c r="AW22" i="58"/>
  <c r="AW26" i="11"/>
  <c r="AW20" i="11"/>
  <c r="AW27" i="11"/>
  <c r="AW30" i="58"/>
  <c r="AW19" i="58"/>
  <c r="AW21" i="58"/>
  <c r="AW29" i="58"/>
  <c r="AW23" i="58"/>
  <c r="AW30" i="11"/>
  <c r="AW32" i="11"/>
  <c r="AW18" i="11"/>
  <c r="AW31" i="58"/>
  <c r="AW18" i="58"/>
  <c r="AW19" i="11"/>
  <c r="AW21" i="11"/>
  <c r="AW31" i="11"/>
  <c r="AW27" i="58"/>
  <c r="AW23" i="11"/>
  <c r="AW22" i="11"/>
  <c r="AW28" i="58"/>
  <c r="AW24" i="58"/>
  <c r="AW29" i="11"/>
  <c r="AW24" i="11"/>
  <c r="AW26" i="58"/>
  <c r="G50" i="17"/>
  <c r="P50" i="17"/>
  <c r="Q50" i="17" s="1"/>
  <c r="H11" i="17"/>
  <c r="BP31" i="60" l="1"/>
  <c r="BR31" i="60"/>
  <c r="D31" i="60" s="1"/>
  <c r="BT31" i="60"/>
  <c r="F31" i="60" s="1"/>
  <c r="BQ31" i="60"/>
  <c r="C31" i="60" s="1"/>
  <c r="B32" i="60" s="1"/>
  <c r="BU31" i="60"/>
  <c r="K31" i="60" s="1"/>
  <c r="BU18" i="61"/>
  <c r="BT18" i="61"/>
  <c r="BQ18" i="61"/>
  <c r="BR18" i="61"/>
  <c r="BS18" i="61"/>
  <c r="BP18" i="61"/>
  <c r="BT22" i="60"/>
  <c r="F22" i="60" s="1"/>
  <c r="BP22" i="60"/>
  <c r="BU22" i="60"/>
  <c r="K22" i="60" s="1"/>
  <c r="BR22" i="60"/>
  <c r="D22" i="60" s="1"/>
  <c r="BQ22" i="60"/>
  <c r="C22" i="60" s="1"/>
  <c r="B23" i="60" s="1"/>
  <c r="BS22" i="60"/>
  <c r="E22" i="60" s="1"/>
  <c r="BU26" i="61"/>
  <c r="BS26" i="61"/>
  <c r="BQ26" i="61"/>
  <c r="BR26" i="61"/>
  <c r="BT26" i="61"/>
  <c r="BP26" i="61"/>
  <c r="BT20" i="61"/>
  <c r="BP20" i="61"/>
  <c r="BU20" i="61"/>
  <c r="BS20" i="61"/>
  <c r="BQ20" i="61"/>
  <c r="BR20" i="61"/>
  <c r="BU22" i="61"/>
  <c r="BS22" i="61"/>
  <c r="BQ22" i="61"/>
  <c r="BR22" i="61"/>
  <c r="BP22" i="61"/>
  <c r="BT22" i="61"/>
  <c r="BS19" i="60"/>
  <c r="E19" i="60" s="1"/>
  <c r="BQ19" i="60"/>
  <c r="C19" i="60" s="1"/>
  <c r="B20" i="60" s="1"/>
  <c r="BR19" i="60"/>
  <c r="D19" i="60" s="1"/>
  <c r="BU19" i="60"/>
  <c r="K19" i="60" s="1"/>
  <c r="BT19" i="60"/>
  <c r="F19" i="60" s="1"/>
  <c r="BP19" i="60"/>
  <c r="BT27" i="60"/>
  <c r="F27" i="60" s="1"/>
  <c r="BQ27" i="60"/>
  <c r="C27" i="60" s="1"/>
  <c r="B28" i="60" s="1"/>
  <c r="BS27" i="60"/>
  <c r="E27" i="60" s="1"/>
  <c r="BP27" i="60"/>
  <c r="BR27" i="60"/>
  <c r="D27" i="60" s="1"/>
  <c r="BU27" i="60"/>
  <c r="K27" i="60" s="1"/>
  <c r="BS21" i="60"/>
  <c r="E21" i="60" s="1"/>
  <c r="BU21" i="60"/>
  <c r="K21" i="60" s="1"/>
  <c r="BR21" i="60"/>
  <c r="D21" i="60" s="1"/>
  <c r="BT21" i="60"/>
  <c r="F21" i="60" s="1"/>
  <c r="BP21" i="60"/>
  <c r="BQ21" i="60"/>
  <c r="C21" i="60" s="1"/>
  <c r="B22" i="60" s="1"/>
  <c r="BS25" i="61"/>
  <c r="BT25" i="61"/>
  <c r="BR25" i="61"/>
  <c r="BP25" i="61"/>
  <c r="BQ25" i="61"/>
  <c r="BU25" i="61"/>
  <c r="BT20" i="60"/>
  <c r="F20" i="60" s="1"/>
  <c r="BP20" i="60"/>
  <c r="BU20" i="60"/>
  <c r="K20" i="60" s="1"/>
  <c r="BR20" i="60"/>
  <c r="D20" i="60" s="1"/>
  <c r="BS20" i="60"/>
  <c r="E20" i="60" s="1"/>
  <c r="BQ20" i="60"/>
  <c r="C20" i="60" s="1"/>
  <c r="B21" i="60" s="1"/>
  <c r="BU31" i="61"/>
  <c r="BQ31" i="61"/>
  <c r="BS31" i="61"/>
  <c r="BT31" i="61"/>
  <c r="BR31" i="61"/>
  <c r="BP31" i="61"/>
  <c r="BS23" i="61"/>
  <c r="BT23" i="61"/>
  <c r="BR23" i="61"/>
  <c r="BP23" i="61"/>
  <c r="BU23" i="61"/>
  <c r="BQ23" i="61"/>
  <c r="BU24" i="61"/>
  <c r="BS24" i="61"/>
  <c r="BQ24" i="61"/>
  <c r="BR24" i="61"/>
  <c r="BT24" i="61"/>
  <c r="BP24" i="61"/>
  <c r="BS21" i="61"/>
  <c r="BP21" i="61"/>
  <c r="BR21" i="61"/>
  <c r="BT21" i="61"/>
  <c r="BU21" i="61"/>
  <c r="BQ21" i="61"/>
  <c r="BU18" i="60"/>
  <c r="K18" i="60" s="1"/>
  <c r="BR18" i="60"/>
  <c r="D18" i="60" s="1"/>
  <c r="BQ18" i="60"/>
  <c r="C18" i="60" s="1"/>
  <c r="B19" i="60" s="1"/>
  <c r="BS18" i="60"/>
  <c r="E18" i="60" s="1"/>
  <c r="BT18" i="60"/>
  <c r="F18" i="60" s="1"/>
  <c r="BP18" i="60"/>
  <c r="BT26" i="60"/>
  <c r="F26" i="60" s="1"/>
  <c r="BP26" i="60"/>
  <c r="BU26" i="60"/>
  <c r="K26" i="60" s="1"/>
  <c r="BR26" i="60"/>
  <c r="D26" i="60" s="1"/>
  <c r="BS26" i="60"/>
  <c r="E26" i="60" s="1"/>
  <c r="BQ26" i="60"/>
  <c r="C26" i="60" s="1"/>
  <c r="B27" i="60" s="1"/>
  <c r="BS32" i="60"/>
  <c r="E32" i="60" s="1"/>
  <c r="BT32" i="60"/>
  <c r="F32" i="60" s="1"/>
  <c r="BU32" i="60"/>
  <c r="K32" i="60" s="1"/>
  <c r="BP32" i="60"/>
  <c r="BQ32" i="60"/>
  <c r="C32" i="60" s="1"/>
  <c r="BR32" i="60"/>
  <c r="D32" i="60" s="1"/>
  <c r="BU27" i="61"/>
  <c r="BQ27" i="61"/>
  <c r="BS27" i="61"/>
  <c r="BP27" i="61"/>
  <c r="BR27" i="61"/>
  <c r="BT27" i="61"/>
  <c r="BU24" i="60"/>
  <c r="K24" i="60" s="1"/>
  <c r="BR24" i="60"/>
  <c r="D24" i="60" s="1"/>
  <c r="BQ24" i="60"/>
  <c r="C24" i="60" s="1"/>
  <c r="B25" i="60" s="1"/>
  <c r="BS24" i="60"/>
  <c r="E24" i="60" s="1"/>
  <c r="BT24" i="60"/>
  <c r="F24" i="60" s="1"/>
  <c r="BP24" i="60"/>
  <c r="BS29" i="61"/>
  <c r="BP29" i="61"/>
  <c r="BR29" i="61"/>
  <c r="BT29" i="61"/>
  <c r="BU29" i="61"/>
  <c r="BQ29" i="61"/>
  <c r="BT32" i="61"/>
  <c r="BP32" i="61"/>
  <c r="BU32" i="61"/>
  <c r="BS32" i="61"/>
  <c r="BQ32" i="61"/>
  <c r="BR32" i="61"/>
  <c r="BT30" i="61"/>
  <c r="BP30" i="61"/>
  <c r="BR30" i="61"/>
  <c r="BU30" i="61"/>
  <c r="BS30" i="61"/>
  <c r="BQ30" i="61"/>
  <c r="BU28" i="61"/>
  <c r="BS28" i="61"/>
  <c r="BQ28" i="61"/>
  <c r="BR28" i="61"/>
  <c r="BP28" i="61"/>
  <c r="BT28" i="61"/>
  <c r="BU19" i="61"/>
  <c r="BQ19" i="61"/>
  <c r="BS19" i="61"/>
  <c r="BP19" i="61"/>
  <c r="BR19" i="61"/>
  <c r="BT19" i="61"/>
  <c r="BP29" i="60"/>
  <c r="BT29" i="60"/>
  <c r="F29" i="60" s="1"/>
  <c r="BS29" i="60"/>
  <c r="E29" i="60" s="1"/>
  <c r="BQ29" i="60"/>
  <c r="C29" i="60" s="1"/>
  <c r="B30" i="60" s="1"/>
  <c r="BR29" i="60"/>
  <c r="D29" i="60" s="1"/>
  <c r="BU29" i="60"/>
  <c r="K29" i="60" s="1"/>
  <c r="BP25" i="60"/>
  <c r="BT25" i="60"/>
  <c r="F25" i="60" s="1"/>
  <c r="BS25" i="60"/>
  <c r="E25" i="60" s="1"/>
  <c r="BQ25" i="60"/>
  <c r="C25" i="60" s="1"/>
  <c r="B26" i="60" s="1"/>
  <c r="BR25" i="60"/>
  <c r="D25" i="60" s="1"/>
  <c r="BU25" i="60"/>
  <c r="K25" i="60" s="1"/>
  <c r="BU30" i="60"/>
  <c r="K30" i="60" s="1"/>
  <c r="BR30" i="60"/>
  <c r="D30" i="60" s="1"/>
  <c r="BQ30" i="60"/>
  <c r="C30" i="60" s="1"/>
  <c r="B31" i="60" s="1"/>
  <c r="BS30" i="60"/>
  <c r="E30" i="60" s="1"/>
  <c r="BT30" i="60"/>
  <c r="F30" i="60" s="1"/>
  <c r="BP30" i="60"/>
  <c r="BR28" i="11"/>
  <c r="D28" i="11" s="1"/>
  <c r="BU28" i="11"/>
  <c r="G28" i="11" s="1"/>
  <c r="BS28" i="11"/>
  <c r="E28" i="11" s="1"/>
  <c r="BT28" i="11"/>
  <c r="F28" i="11" s="1"/>
  <c r="BQ28" i="11"/>
  <c r="C28" i="11" s="1"/>
  <c r="B29" i="11" s="1"/>
  <c r="BR26" i="58"/>
  <c r="BQ26" i="58"/>
  <c r="BT26" i="58"/>
  <c r="BU26" i="58"/>
  <c r="BP26" i="58"/>
  <c r="BS26" i="58"/>
  <c r="BT31" i="11"/>
  <c r="F31" i="11" s="1"/>
  <c r="BR31" i="11"/>
  <c r="D31" i="11" s="1"/>
  <c r="BU31" i="11"/>
  <c r="G31" i="11" s="1"/>
  <c r="BP31" i="11"/>
  <c r="BS31" i="11"/>
  <c r="E31" i="11" s="1"/>
  <c r="BQ31" i="11"/>
  <c r="C31" i="11" s="1"/>
  <c r="B32" i="11" s="1"/>
  <c r="BT24" i="11"/>
  <c r="F24" i="11" s="1"/>
  <c r="BP24" i="11"/>
  <c r="BR24" i="11"/>
  <c r="D24" i="11" s="1"/>
  <c r="BS24" i="11"/>
  <c r="E24" i="11" s="1"/>
  <c r="BQ24" i="11"/>
  <c r="C24" i="11" s="1"/>
  <c r="BU24" i="11"/>
  <c r="G24" i="11" s="1"/>
  <c r="BU22" i="11"/>
  <c r="G22" i="11" s="1"/>
  <c r="BP22" i="11"/>
  <c r="BT22" i="11"/>
  <c r="F22" i="11" s="1"/>
  <c r="BQ22" i="11"/>
  <c r="C22" i="11" s="1"/>
  <c r="BS22" i="11"/>
  <c r="E22" i="11" s="1"/>
  <c r="BR22" i="11"/>
  <c r="D22" i="11" s="1"/>
  <c r="BU21" i="11"/>
  <c r="G21" i="11" s="1"/>
  <c r="BQ21" i="11"/>
  <c r="C21" i="11" s="1"/>
  <c r="BT21" i="11"/>
  <c r="F21" i="11" s="1"/>
  <c r="BR21" i="11"/>
  <c r="D21" i="11" s="1"/>
  <c r="BS21" i="11"/>
  <c r="E21" i="11" s="1"/>
  <c r="BP21" i="11"/>
  <c r="BQ30" i="11"/>
  <c r="C30" i="11" s="1"/>
  <c r="B31" i="11" s="1"/>
  <c r="BR30" i="11"/>
  <c r="D30" i="11" s="1"/>
  <c r="BT30" i="11"/>
  <c r="F30" i="11" s="1"/>
  <c r="BS30" i="11"/>
  <c r="E30" i="11" s="1"/>
  <c r="BU30" i="11"/>
  <c r="G30" i="11" s="1"/>
  <c r="BP30" i="11"/>
  <c r="BQ19" i="58"/>
  <c r="BS19" i="58"/>
  <c r="BU19" i="58"/>
  <c r="BT19" i="58"/>
  <c r="BR19" i="58"/>
  <c r="BP19" i="58"/>
  <c r="BU26" i="11"/>
  <c r="G26" i="11" s="1"/>
  <c r="BR26" i="11"/>
  <c r="D26" i="11" s="1"/>
  <c r="BP26" i="11"/>
  <c r="BQ26" i="11"/>
  <c r="C26" i="11" s="1"/>
  <c r="BS26" i="11"/>
  <c r="E26" i="11" s="1"/>
  <c r="BT26" i="11"/>
  <c r="F26" i="11" s="1"/>
  <c r="BQ23" i="11"/>
  <c r="C23" i="11" s="1"/>
  <c r="BP23" i="11"/>
  <c r="BS23" i="11"/>
  <c r="E23" i="11" s="1"/>
  <c r="BR23" i="11"/>
  <c r="D23" i="11" s="1"/>
  <c r="BU23" i="11"/>
  <c r="G23" i="11" s="1"/>
  <c r="BT23" i="11"/>
  <c r="F23" i="11" s="1"/>
  <c r="BP23" i="58"/>
  <c r="BU23" i="58"/>
  <c r="BR23" i="58"/>
  <c r="BT23" i="58"/>
  <c r="BQ23" i="58"/>
  <c r="BS23" i="58"/>
  <c r="BS30" i="58"/>
  <c r="BP30" i="58"/>
  <c r="BQ30" i="58"/>
  <c r="B31" i="58" s="1"/>
  <c r="BT30" i="58"/>
  <c r="BU30" i="58"/>
  <c r="BR30" i="58"/>
  <c r="BU22" i="58"/>
  <c r="BQ22" i="58"/>
  <c r="B23" i="58" s="1"/>
  <c r="BT22" i="58"/>
  <c r="BS22" i="58"/>
  <c r="BR22" i="58"/>
  <c r="BP22" i="58"/>
  <c r="BS29" i="11"/>
  <c r="E29" i="11" s="1"/>
  <c r="BT29" i="11"/>
  <c r="F29" i="11" s="1"/>
  <c r="BP29" i="11"/>
  <c r="BR29" i="11"/>
  <c r="D29" i="11" s="1"/>
  <c r="BQ29" i="11"/>
  <c r="C29" i="11" s="1"/>
  <c r="B30" i="11" s="1"/>
  <c r="BU29" i="11"/>
  <c r="G29" i="11" s="1"/>
  <c r="BT19" i="11"/>
  <c r="F19" i="11" s="1"/>
  <c r="BQ19" i="11"/>
  <c r="C19" i="11" s="1"/>
  <c r="BP19" i="11"/>
  <c r="BR19" i="11"/>
  <c r="D19" i="11" s="1"/>
  <c r="BS19" i="11"/>
  <c r="E19" i="11" s="1"/>
  <c r="BU19" i="11"/>
  <c r="G19" i="11" s="1"/>
  <c r="BP24" i="58"/>
  <c r="BR24" i="58"/>
  <c r="BT24" i="58"/>
  <c r="BQ24" i="58"/>
  <c r="B25" i="58" s="1"/>
  <c r="BS24" i="58"/>
  <c r="BU24" i="58"/>
  <c r="BR27" i="58"/>
  <c r="BQ27" i="58"/>
  <c r="B28" i="58" s="1"/>
  <c r="BS27" i="58"/>
  <c r="BT27" i="58"/>
  <c r="BP27" i="58"/>
  <c r="BU27" i="58"/>
  <c r="BQ18" i="58"/>
  <c r="BS18" i="58"/>
  <c r="BR18" i="58"/>
  <c r="BP18" i="58"/>
  <c r="BT18" i="58"/>
  <c r="BU18" i="58"/>
  <c r="BU18" i="11"/>
  <c r="G18" i="11" s="1"/>
  <c r="BT18" i="11"/>
  <c r="F18" i="11" s="1"/>
  <c r="BS18" i="11"/>
  <c r="E18" i="11" s="1"/>
  <c r="BQ18" i="11"/>
  <c r="C18" i="11" s="1"/>
  <c r="B19" i="11" s="1"/>
  <c r="BP18" i="11"/>
  <c r="BR18" i="11"/>
  <c r="D18" i="11" s="1"/>
  <c r="BS29" i="58"/>
  <c r="BR29" i="58"/>
  <c r="BP29" i="58"/>
  <c r="BQ29" i="58"/>
  <c r="B30" i="58" s="1"/>
  <c r="BT29" i="58"/>
  <c r="BU29" i="58"/>
  <c r="BP27" i="11"/>
  <c r="BT27" i="11"/>
  <c r="F27" i="11" s="1"/>
  <c r="BS27" i="11"/>
  <c r="E27" i="11" s="1"/>
  <c r="BR27" i="11"/>
  <c r="D27" i="11" s="1"/>
  <c r="BU27" i="11"/>
  <c r="G27" i="11" s="1"/>
  <c r="BQ27" i="11"/>
  <c r="C27" i="11" s="1"/>
  <c r="BR32" i="58"/>
  <c r="BU32" i="58"/>
  <c r="BQ32" i="58"/>
  <c r="BT32" i="58"/>
  <c r="BP32" i="58"/>
  <c r="BS32" i="58"/>
  <c r="BQ28" i="58"/>
  <c r="B29" i="58" s="1"/>
  <c r="BR28" i="58"/>
  <c r="BU28" i="58"/>
  <c r="BT28" i="58"/>
  <c r="BS28" i="58"/>
  <c r="BP28" i="58"/>
  <c r="BT31" i="58"/>
  <c r="BU31" i="58"/>
  <c r="BR31" i="58"/>
  <c r="BP31" i="58"/>
  <c r="BQ31" i="58"/>
  <c r="B32" i="58" s="1"/>
  <c r="BS31" i="58"/>
  <c r="BQ32" i="11"/>
  <c r="C32" i="11" s="1"/>
  <c r="BT32" i="11"/>
  <c r="F32" i="11" s="1"/>
  <c r="BS32" i="11"/>
  <c r="E32" i="11" s="1"/>
  <c r="BU32" i="11"/>
  <c r="G32" i="11" s="1"/>
  <c r="BP32" i="11"/>
  <c r="BR32" i="11"/>
  <c r="D32" i="11" s="1"/>
  <c r="BQ21" i="58"/>
  <c r="B22" i="58" s="1"/>
  <c r="BP21" i="58"/>
  <c r="BR21" i="58"/>
  <c r="BS21" i="58"/>
  <c r="BU21" i="58"/>
  <c r="BT21" i="58"/>
  <c r="BR20" i="11"/>
  <c r="D20" i="11" s="1"/>
  <c r="BT20" i="11"/>
  <c r="F20" i="11" s="1"/>
  <c r="BU20" i="11"/>
  <c r="G20" i="11" s="1"/>
  <c r="BQ20" i="11"/>
  <c r="C20" i="11" s="1"/>
  <c r="BS20" i="11"/>
  <c r="E20" i="11" s="1"/>
  <c r="BP20" i="11"/>
  <c r="BR20" i="58"/>
  <c r="BP20" i="58"/>
  <c r="BQ20" i="58"/>
  <c r="BT20" i="58"/>
  <c r="BU20" i="58"/>
  <c r="BS20" i="58"/>
  <c r="H12" i="17"/>
  <c r="B20" i="11" l="1"/>
  <c r="B21" i="11" s="1"/>
  <c r="B22" i="11" s="1"/>
  <c r="B23" i="11" s="1"/>
  <c r="B24" i="11" s="1"/>
  <c r="B25" i="11" s="1"/>
  <c r="B26" i="11" s="1"/>
  <c r="B27" i="11" s="1"/>
  <c r="B28" i="11" s="1"/>
  <c r="H13" i="17"/>
  <c r="H14" i="17" l="1"/>
  <c r="H15" i="17" l="1"/>
  <c r="H16" i="17" l="1"/>
  <c r="K10" i="17" s="1"/>
  <c r="H50" i="17" l="1"/>
  <c r="I50" i="17" s="1"/>
  <c r="J50" i="17" s="1"/>
  <c r="K51" i="17"/>
  <c r="K11" i="17"/>
  <c r="K12" i="17" l="1"/>
  <c r="K13" i="17" s="1"/>
  <c r="K14" i="17" s="1"/>
  <c r="K15" i="17" s="1"/>
  <c r="K16" i="17" s="1"/>
  <c r="L10" i="17" s="1"/>
  <c r="L11" i="17" l="1"/>
  <c r="L12" i="17" s="1"/>
  <c r="L13" i="17" s="1"/>
  <c r="L14" i="17" s="1"/>
  <c r="L15" i="17" s="1"/>
  <c r="L16" i="17" s="1"/>
  <c r="M10" i="17" s="1"/>
  <c r="M51" i="17" s="1"/>
  <c r="L51" i="17"/>
  <c r="C51" i="17"/>
  <c r="D51" i="17" l="1"/>
  <c r="M11" i="17"/>
  <c r="M12" i="17" s="1"/>
  <c r="M13" i="17" s="1"/>
  <c r="M14" i="17" s="1"/>
  <c r="M15" i="17" s="1"/>
  <c r="M16" i="17" s="1"/>
  <c r="N10" i="17" s="1"/>
  <c r="E51" i="17" l="1"/>
  <c r="N51" i="17"/>
  <c r="N11" i="17"/>
  <c r="N12" i="17" l="1"/>
  <c r="N13" i="17" s="1"/>
  <c r="N14" i="17" s="1"/>
  <c r="N15" i="17" s="1"/>
  <c r="N16" i="17" s="1"/>
  <c r="O10" i="17" s="1"/>
  <c r="F51" i="17" l="1"/>
  <c r="O51" i="17"/>
  <c r="O11" i="17"/>
  <c r="O12" i="17" l="1"/>
  <c r="O13" i="17" s="1"/>
  <c r="O14" i="17" s="1"/>
  <c r="O15" i="17" s="1"/>
  <c r="O16" i="17" s="1"/>
  <c r="P10" i="17" s="1"/>
  <c r="P51" i="17" l="1"/>
  <c r="Q51" i="17" s="1"/>
  <c r="P11" i="17"/>
  <c r="G51" i="17"/>
  <c r="P12" i="17" l="1"/>
  <c r="P13" i="17" l="1"/>
  <c r="P14" i="17" l="1"/>
  <c r="P15" i="17" l="1"/>
  <c r="P16" i="17" l="1"/>
  <c r="S10" i="17" s="1"/>
  <c r="K52" i="17" l="1"/>
  <c r="S11" i="17"/>
  <c r="H51" i="17"/>
  <c r="I51" i="17" s="1"/>
  <c r="J51" i="17" s="1"/>
  <c r="S12" i="17" l="1"/>
  <c r="S13" i="17" s="1"/>
  <c r="S14" i="17" s="1"/>
  <c r="S15" i="17" s="1"/>
  <c r="S16" i="17" s="1"/>
  <c r="T10" i="17" s="1"/>
  <c r="L52" i="17" l="1"/>
  <c r="T11" i="17"/>
  <c r="C52" i="17"/>
  <c r="T12" i="17" l="1"/>
  <c r="T13" i="17" s="1"/>
  <c r="T14" i="17" s="1"/>
  <c r="T15" i="17" s="1"/>
  <c r="T16" i="17" s="1"/>
  <c r="U10" i="17" s="1"/>
  <c r="D52" i="17" l="1"/>
  <c r="M52" i="17"/>
  <c r="U11" i="17"/>
  <c r="U12" i="17" l="1"/>
  <c r="U13" i="17" s="1"/>
  <c r="U14" i="17" s="1"/>
  <c r="U15" i="17" s="1"/>
  <c r="U16" i="17" s="1"/>
  <c r="V10" i="17" s="1"/>
  <c r="E52" i="17" l="1"/>
  <c r="N52" i="17"/>
  <c r="V11" i="17"/>
  <c r="V12" i="17" l="1"/>
  <c r="V13" i="17" s="1"/>
  <c r="V14" i="17" s="1"/>
  <c r="V15" i="17" s="1"/>
  <c r="V16" i="17" s="1"/>
  <c r="W10" i="17" s="1"/>
  <c r="F52" i="17" l="1"/>
  <c r="O52" i="17"/>
  <c r="W11" i="17"/>
  <c r="W12" i="17" l="1"/>
  <c r="W13" i="17" s="1"/>
  <c r="W14" i="17" s="1"/>
  <c r="W15" i="17" s="1"/>
  <c r="W16" i="17" s="1"/>
  <c r="X10" i="17" s="1"/>
  <c r="G52" i="17" l="1"/>
  <c r="P52" i="17"/>
  <c r="Q52" i="17" s="1"/>
  <c r="X11" i="17"/>
  <c r="X12" i="17" l="1"/>
  <c r="X13" i="17" l="1"/>
  <c r="X14" i="17" l="1"/>
  <c r="X15" i="17" l="1"/>
  <c r="X16" i="17" l="1"/>
  <c r="C20" i="17" l="1"/>
  <c r="H52" i="17"/>
  <c r="I52" i="17" s="1"/>
  <c r="J52" i="17" s="1"/>
  <c r="K53" i="17" l="1"/>
  <c r="C21" i="17"/>
  <c r="C22" i="17" l="1"/>
  <c r="C23" i="17" l="1"/>
  <c r="C24" i="17" l="1"/>
  <c r="C25" i="17" s="1"/>
  <c r="C26" i="17" s="1"/>
  <c r="D20" i="17" s="1"/>
  <c r="L53" i="17" l="1"/>
  <c r="D21" i="17"/>
  <c r="C53" i="17"/>
  <c r="D22" i="17" l="1"/>
  <c r="D23" i="17" s="1"/>
  <c r="D24" i="17" s="1"/>
  <c r="D25" i="17" s="1"/>
  <c r="D26" i="17" s="1"/>
  <c r="E20" i="17" s="1"/>
  <c r="D53" i="17" l="1"/>
  <c r="M53" i="17"/>
  <c r="E21" i="17"/>
  <c r="E22" i="17" l="1"/>
  <c r="E23" i="17" s="1"/>
  <c r="E24" i="17" s="1"/>
  <c r="E25" i="17" s="1"/>
  <c r="E26" i="17" s="1"/>
  <c r="F20" i="17" s="1"/>
  <c r="F21" i="17" l="1"/>
  <c r="N53" i="17"/>
  <c r="E53" i="17"/>
  <c r="F22" i="17" l="1"/>
  <c r="F23" i="17" s="1"/>
  <c r="F24" i="17" s="1"/>
  <c r="F25" i="17" s="1"/>
  <c r="F26" i="17" s="1"/>
  <c r="G20" i="17" s="1"/>
  <c r="O53" i="17" l="1"/>
  <c r="G21" i="17"/>
  <c r="F53" i="17"/>
  <c r="G22" i="17" l="1"/>
  <c r="G23" i="17" s="1"/>
  <c r="G24" i="17" s="1"/>
  <c r="G25" i="17" s="1"/>
  <c r="G26" i="17" s="1"/>
  <c r="H20" i="17" s="1"/>
  <c r="P53" i="17" l="1"/>
  <c r="Q53" i="17" s="1"/>
  <c r="H21" i="17"/>
  <c r="H22" i="17" s="1"/>
  <c r="H23" i="17" s="1"/>
  <c r="H24" i="17" s="1"/>
  <c r="H25" i="17" s="1"/>
  <c r="H26" i="17" s="1"/>
  <c r="K20" i="17" s="1"/>
  <c r="G53" i="17"/>
  <c r="K54" i="17" l="1"/>
  <c r="K21" i="17"/>
  <c r="H53" i="17"/>
  <c r="I53" i="17" s="1"/>
  <c r="J53" i="17" s="1"/>
  <c r="K22" i="17" l="1"/>
  <c r="K23" i="17" s="1"/>
  <c r="K24" i="17" s="1"/>
  <c r="K25" i="17" s="1"/>
  <c r="K26" i="17" s="1"/>
  <c r="L20" i="17" s="1"/>
  <c r="L21" i="17" l="1"/>
  <c r="L22" i="17" s="1"/>
  <c r="L23" i="17" s="1"/>
  <c r="L24" i="17" s="1"/>
  <c r="L25" i="17" s="1"/>
  <c r="L26" i="17" s="1"/>
  <c r="M20" i="17" s="1"/>
  <c r="M54" i="17" s="1"/>
  <c r="L54" i="17"/>
  <c r="C54" i="17"/>
  <c r="D54" i="17" l="1"/>
  <c r="M21" i="17"/>
  <c r="M22" i="17" s="1"/>
  <c r="M23" i="17" s="1"/>
  <c r="M24" i="17" s="1"/>
  <c r="M25" i="17" s="1"/>
  <c r="M26" i="17" s="1"/>
  <c r="N20" i="17" s="1"/>
  <c r="N54" i="17" l="1"/>
  <c r="N21" i="17"/>
  <c r="E54" i="17"/>
  <c r="N22" i="17" l="1"/>
  <c r="N23" i="17" s="1"/>
  <c r="N24" i="17" s="1"/>
  <c r="N25" i="17" s="1"/>
  <c r="N26" i="17" s="1"/>
  <c r="O20" i="17" s="1"/>
  <c r="F54" i="17" l="1"/>
  <c r="O54" i="17"/>
  <c r="O21" i="17"/>
  <c r="O22" i="17" l="1"/>
  <c r="O23" i="17" s="1"/>
  <c r="O24" i="17" s="1"/>
  <c r="O25" i="17" s="1"/>
  <c r="O26" i="17" s="1"/>
  <c r="P20" i="17" s="1"/>
  <c r="G54" i="17" l="1"/>
  <c r="P54" i="17"/>
  <c r="Q54" i="17" s="1"/>
  <c r="P21" i="17"/>
  <c r="P22" i="17" l="1"/>
  <c r="P23" i="17" l="1"/>
  <c r="P24" i="17" l="1"/>
  <c r="P25" i="17" l="1"/>
  <c r="P26" i="17" l="1"/>
  <c r="S20" i="17" l="1"/>
  <c r="H54" i="17"/>
  <c r="I54" i="17" s="1"/>
  <c r="J54" i="17" s="1"/>
  <c r="K55" i="17" l="1"/>
  <c r="S21" i="17"/>
  <c r="S22" i="17" l="1"/>
  <c r="S23" i="17" s="1"/>
  <c r="S24" i="17" s="1"/>
  <c r="S25" i="17" s="1"/>
  <c r="S26" i="17" s="1"/>
  <c r="T20" i="17" s="1"/>
  <c r="L55" i="17" l="1"/>
  <c r="T21" i="17"/>
  <c r="C55" i="17"/>
  <c r="T22" i="17" l="1"/>
  <c r="T23" i="17" s="1"/>
  <c r="T24" i="17" s="1"/>
  <c r="T25" i="17" s="1"/>
  <c r="T26" i="17" s="1"/>
  <c r="U20" i="17" s="1"/>
  <c r="M55" i="17" l="1"/>
  <c r="U21" i="17"/>
  <c r="D55" i="17"/>
  <c r="U22" i="17" l="1"/>
  <c r="U23" i="17" s="1"/>
  <c r="U24" i="17" s="1"/>
  <c r="U25" i="17" s="1"/>
  <c r="U26" i="17" s="1"/>
  <c r="V20" i="17" s="1"/>
  <c r="N55" i="17" l="1"/>
  <c r="V21" i="17"/>
  <c r="E55" i="17"/>
  <c r="V22" i="17" l="1"/>
  <c r="V23" i="17" s="1"/>
  <c r="V24" i="17" s="1"/>
  <c r="V25" i="17" s="1"/>
  <c r="V26" i="17" s="1"/>
  <c r="W20" i="17" s="1"/>
  <c r="O55" i="17" l="1"/>
  <c r="W21" i="17"/>
  <c r="F55" i="17"/>
  <c r="W22" i="17" l="1"/>
  <c r="W23" i="17" s="1"/>
  <c r="W24" i="17" s="1"/>
  <c r="W25" i="17" s="1"/>
  <c r="W26" i="17" s="1"/>
  <c r="X20" i="17" s="1"/>
  <c r="P55" i="17" l="1"/>
  <c r="Q55" i="17" s="1"/>
  <c r="X21" i="17"/>
  <c r="G55" i="17"/>
  <c r="X22" i="17" l="1"/>
  <c r="X23" i="17" l="1"/>
  <c r="X24" i="17" l="1"/>
  <c r="X25" i="17" l="1"/>
  <c r="X26" i="17" l="1"/>
  <c r="C30" i="17" s="1"/>
  <c r="H55" i="17" l="1"/>
  <c r="I55" i="17" s="1"/>
  <c r="J55" i="17" s="1"/>
  <c r="K56" i="17"/>
  <c r="C31" i="17"/>
  <c r="C32" i="17" l="1"/>
  <c r="C33" i="17" l="1"/>
  <c r="C34" i="17" l="1"/>
  <c r="C35" i="17" l="1"/>
  <c r="C36" i="17" s="1"/>
  <c r="D30" i="17" s="1"/>
  <c r="C56" i="17" l="1"/>
  <c r="D31" i="17"/>
  <c r="L56" i="17"/>
  <c r="D32" i="17" l="1"/>
  <c r="D33" i="17" s="1"/>
  <c r="D34" i="17" s="1"/>
  <c r="D35" i="17" s="1"/>
  <c r="D36" i="17" s="1"/>
  <c r="E30" i="17" s="1"/>
  <c r="D56" i="17" l="1"/>
  <c r="M56" i="17"/>
  <c r="E31" i="17"/>
  <c r="E32" i="17" l="1"/>
  <c r="E33" i="17" s="1"/>
  <c r="E34" i="17" s="1"/>
  <c r="E35" i="17" s="1"/>
  <c r="E36" i="17" s="1"/>
  <c r="F30" i="17" s="1"/>
  <c r="F31" i="17" l="1"/>
  <c r="N56" i="17"/>
  <c r="E56" i="17"/>
  <c r="F32" i="17" l="1"/>
  <c r="F33" i="17" s="1"/>
  <c r="F34" i="17" s="1"/>
  <c r="F35" i="17" s="1"/>
  <c r="F36" i="17" s="1"/>
  <c r="G30" i="17" s="1"/>
  <c r="G31" i="17" l="1"/>
  <c r="O56" i="17"/>
  <c r="F56" i="17"/>
  <c r="G32" i="17" l="1"/>
  <c r="G33" i="17" s="1"/>
  <c r="G34" i="17" s="1"/>
  <c r="G35" i="17" s="1"/>
  <c r="G36" i="17" s="1"/>
  <c r="H30" i="17" s="1"/>
  <c r="H31" i="17" l="1"/>
  <c r="H32" i="17" s="1"/>
  <c r="H33" i="17" s="1"/>
  <c r="H34" i="17" s="1"/>
  <c r="H35" i="17" s="1"/>
  <c r="H36" i="17" s="1"/>
  <c r="K30" i="17" s="1"/>
  <c r="P56" i="17"/>
  <c r="Q56" i="17" s="1"/>
  <c r="G56" i="17"/>
  <c r="H56" i="17" l="1"/>
  <c r="I56" i="17" s="1"/>
  <c r="J56" i="17" s="1"/>
  <c r="K57" i="17"/>
  <c r="K31" i="17"/>
  <c r="K32" i="17" l="1"/>
  <c r="K33" i="17" s="1"/>
  <c r="K34" i="17" s="1"/>
  <c r="K35" i="17" s="1"/>
  <c r="K36" i="17" s="1"/>
  <c r="L30" i="17" s="1"/>
  <c r="L31" i="17" l="1"/>
  <c r="L32" i="17" s="1"/>
  <c r="L33" i="17" s="1"/>
  <c r="L34" i="17" s="1"/>
  <c r="L35" i="17" s="1"/>
  <c r="L36" i="17" s="1"/>
  <c r="M30" i="17" s="1"/>
  <c r="M57" i="17" s="1"/>
  <c r="L57" i="17"/>
  <c r="C57" i="17"/>
  <c r="D57" i="17" l="1"/>
  <c r="M31" i="17"/>
  <c r="M32" i="17" s="1"/>
  <c r="M33" i="17" s="1"/>
  <c r="M34" i="17" s="1"/>
  <c r="M35" i="17" s="1"/>
  <c r="M36" i="17" s="1"/>
  <c r="N30" i="17" s="1"/>
  <c r="E57" i="17" l="1"/>
  <c r="N57" i="17"/>
  <c r="N31" i="17"/>
  <c r="N32" i="17" l="1"/>
  <c r="N33" i="17" s="1"/>
  <c r="N34" i="17" s="1"/>
  <c r="N35" i="17" s="1"/>
  <c r="N36" i="17" s="1"/>
  <c r="O30" i="17" l="1"/>
  <c r="O31" i="17" s="1"/>
  <c r="O32" i="17" s="1"/>
  <c r="O33" i="17" s="1"/>
  <c r="O34" i="17" s="1"/>
  <c r="O35" i="17" s="1"/>
  <c r="O36" i="17" s="1"/>
  <c r="P30" i="17" s="1"/>
  <c r="F57" i="17"/>
  <c r="P31" i="17" l="1"/>
  <c r="O57" i="17"/>
  <c r="P32" i="17" l="1"/>
  <c r="P33" i="17" l="1"/>
  <c r="P57" i="17"/>
  <c r="Q57" i="17" s="1"/>
  <c r="G57" i="17"/>
  <c r="P34" i="17" l="1"/>
  <c r="P35" i="17" l="1"/>
  <c r="P36" i="17" l="1"/>
  <c r="S30" i="17" s="1"/>
  <c r="S31" i="17" s="1"/>
  <c r="S32" i="17" s="1"/>
  <c r="S33" i="17" s="1"/>
  <c r="S34" i="17" s="1"/>
  <c r="S35" i="17" s="1"/>
  <c r="S36" i="17" s="1"/>
  <c r="H57" i="17" l="1"/>
  <c r="I57" i="17" s="1"/>
  <c r="J57" i="17" s="1"/>
  <c r="K58" i="17" l="1"/>
  <c r="T30" i="17" l="1"/>
  <c r="L58" i="17" l="1"/>
  <c r="T31" i="17"/>
  <c r="C58" i="17"/>
  <c r="T32" i="17" l="1"/>
  <c r="T33" i="17" s="1"/>
  <c r="T34" i="17" s="1"/>
  <c r="T35" i="17" s="1"/>
  <c r="T36" i="17" s="1"/>
  <c r="U30" i="17" s="1"/>
  <c r="D58" i="17" l="1"/>
  <c r="M58" i="17"/>
  <c r="U31" i="17"/>
  <c r="U32" i="17" l="1"/>
  <c r="U33" i="17" s="1"/>
  <c r="U34" i="17" s="1"/>
  <c r="U35" i="17" s="1"/>
  <c r="U36" i="17" s="1"/>
  <c r="V30" i="17" s="1"/>
  <c r="E58" i="17" l="1"/>
  <c r="N58" i="17"/>
  <c r="V31" i="17"/>
  <c r="V32" i="17" l="1"/>
  <c r="V33" i="17" s="1"/>
  <c r="V34" i="17" s="1"/>
  <c r="V35" i="17" s="1"/>
  <c r="V36" i="17" s="1"/>
  <c r="W30" i="17" s="1"/>
  <c r="W31" i="17" l="1"/>
  <c r="O58" i="17"/>
  <c r="F58" i="17"/>
  <c r="W32" i="17" l="1"/>
  <c r="W33" i="17" s="1"/>
  <c r="W34" i="17" s="1"/>
  <c r="W35" i="17" s="1"/>
  <c r="W36" i="17" s="1"/>
  <c r="X30" i="17" s="1"/>
  <c r="P58" i="17" l="1"/>
  <c r="Q58" i="17" s="1"/>
  <c r="X31" i="17"/>
  <c r="G58" i="17"/>
  <c r="X32" i="17" l="1"/>
  <c r="X33" i="17" l="1"/>
  <c r="X34" i="17" l="1"/>
  <c r="X35" i="17" l="1"/>
  <c r="X36" i="17" l="1"/>
  <c r="C40" i="17" s="1"/>
  <c r="H58" i="17" l="1"/>
  <c r="I58" i="17" s="1"/>
  <c r="J58" i="17" s="1"/>
  <c r="K59" i="17"/>
  <c r="C41" i="17"/>
  <c r="C42" i="17" l="1"/>
  <c r="C43" i="17" l="1"/>
  <c r="C44" i="17" s="1"/>
  <c r="C45" i="17" s="1"/>
  <c r="C46" i="17" s="1"/>
  <c r="D40" i="17" s="1"/>
  <c r="L59" i="17" l="1"/>
  <c r="D41" i="17"/>
  <c r="C59" i="17"/>
  <c r="D42" i="17" l="1"/>
  <c r="D43" i="17" s="1"/>
  <c r="D44" i="17" s="1"/>
  <c r="D45" i="17" s="1"/>
  <c r="D46" i="17" s="1"/>
  <c r="E40" i="17" s="1"/>
  <c r="D59" i="17" l="1"/>
  <c r="M59" i="17"/>
  <c r="E41" i="17"/>
  <c r="E42" i="17" l="1"/>
  <c r="E43" i="17" s="1"/>
  <c r="E44" i="17" s="1"/>
  <c r="E45" i="17" s="1"/>
  <c r="E46" i="17" s="1"/>
  <c r="F40" i="17" s="1"/>
  <c r="E59" i="17" l="1"/>
  <c r="N59" i="17"/>
  <c r="F41" i="17"/>
  <c r="F42" i="17" l="1"/>
  <c r="F43" i="17" s="1"/>
  <c r="F44" i="17" s="1"/>
  <c r="F45" i="17" s="1"/>
  <c r="F46" i="17" s="1"/>
  <c r="G40" i="17" s="1"/>
  <c r="F59" i="17" l="1"/>
  <c r="G41" i="17"/>
  <c r="O59" i="17"/>
  <c r="G42" i="17" l="1"/>
  <c r="G43" i="17" s="1"/>
  <c r="G44" i="17" s="1"/>
  <c r="G45" i="17" s="1"/>
  <c r="G46" i="17" s="1"/>
  <c r="K40" i="17" l="1"/>
  <c r="K60" i="17" s="1"/>
  <c r="H40" i="17"/>
  <c r="G59" i="17"/>
  <c r="P59" i="17" l="1"/>
  <c r="Q59" i="17" s="1"/>
  <c r="H41" i="17"/>
  <c r="K41" i="17"/>
  <c r="K42" i="17" l="1"/>
  <c r="H42" i="17"/>
  <c r="H43" i="17" l="1"/>
  <c r="K43" i="17"/>
  <c r="K44" i="17" l="1"/>
  <c r="H44" i="17"/>
  <c r="H45" i="17" l="1"/>
  <c r="K45" i="17"/>
  <c r="H46" i="17" l="1"/>
  <c r="H59" i="17" s="1"/>
  <c r="I59" i="17" s="1"/>
  <c r="J59" i="17" s="1"/>
  <c r="K46" i="17"/>
  <c r="L40" i="17" s="1"/>
  <c r="C60" i="17" l="1"/>
  <c r="L41" i="17"/>
  <c r="L60" i="17"/>
  <c r="L42" i="17" l="1"/>
  <c r="L43" i="17" s="1"/>
  <c r="L44" i="17" s="1"/>
  <c r="L45" i="17" s="1"/>
  <c r="L46" i="17" s="1"/>
  <c r="M40" i="17" s="1"/>
  <c r="D60" i="17" l="1"/>
  <c r="M41" i="17"/>
  <c r="M60" i="17"/>
  <c r="M42" i="17" l="1"/>
  <c r="M43" i="17" s="1"/>
  <c r="M44" i="17" s="1"/>
  <c r="M45" i="17" s="1"/>
  <c r="M46" i="17" s="1"/>
  <c r="N40" i="17" s="1"/>
  <c r="N60" i="17" l="1"/>
  <c r="N41" i="17"/>
  <c r="E60" i="17"/>
  <c r="N42" i="17" l="1"/>
  <c r="N43" i="17" s="1"/>
  <c r="N44" i="17" s="1"/>
  <c r="N45" i="17" s="1"/>
  <c r="N46" i="17" s="1"/>
  <c r="O40" i="17" s="1"/>
  <c r="O41" i="17" l="1"/>
  <c r="O60" i="17"/>
  <c r="F60" i="17"/>
  <c r="O42" i="17" l="1"/>
  <c r="O43" i="17" s="1"/>
  <c r="O44" i="17" s="1"/>
  <c r="O45" i="17" s="1"/>
  <c r="O46" i="17" s="1"/>
  <c r="P40" i="17" s="1"/>
  <c r="P41" i="17" l="1"/>
  <c r="P42" i="17" s="1"/>
  <c r="P43" i="17" s="1"/>
  <c r="P44" i="17" s="1"/>
  <c r="P45" i="17" s="1"/>
  <c r="P46" i="17" s="1"/>
  <c r="S40" i="17" s="1"/>
  <c r="P60" i="17"/>
  <c r="Q60" i="17" s="1"/>
  <c r="G60" i="17"/>
  <c r="K61" i="17" l="1"/>
  <c r="S41" i="17"/>
  <c r="H60" i="17"/>
  <c r="I60" i="17" s="1"/>
  <c r="J60" i="17" s="1"/>
  <c r="S42" i="17" l="1"/>
  <c r="S43" i="17" s="1"/>
  <c r="S44" i="17" s="1"/>
  <c r="S45" i="17" s="1"/>
  <c r="S46" i="17" s="1"/>
  <c r="T40" i="17" s="1"/>
  <c r="T41" i="17" l="1"/>
  <c r="L61" i="17"/>
  <c r="C61" i="17"/>
  <c r="T42" i="17" l="1"/>
  <c r="T43" i="17" s="1"/>
  <c r="T44" i="17" s="1"/>
  <c r="T45" i="17" s="1"/>
  <c r="T46" i="17" s="1"/>
  <c r="U40" i="17" s="1"/>
  <c r="D61" i="17" l="1"/>
  <c r="M61" i="17"/>
  <c r="U41" i="17"/>
  <c r="U42" i="17" l="1"/>
  <c r="U43" i="17" s="1"/>
  <c r="U44" i="17" s="1"/>
  <c r="U45" i="17" s="1"/>
  <c r="U46" i="17" s="1"/>
  <c r="V40" i="17" s="1"/>
  <c r="V41" i="17" l="1"/>
  <c r="N61" i="17"/>
  <c r="E61" i="17"/>
  <c r="V42" i="17" l="1"/>
  <c r="V43" i="17" s="1"/>
  <c r="V44" i="17" s="1"/>
  <c r="V45" i="17" s="1"/>
  <c r="V46" i="17" s="1"/>
  <c r="W40" i="17" s="1"/>
  <c r="W41" i="17" l="1"/>
  <c r="O61" i="17"/>
  <c r="F61" i="17"/>
  <c r="W42" i="17" l="1"/>
  <c r="W43" i="17" s="1"/>
  <c r="W44" i="17" s="1"/>
  <c r="W45" i="17" s="1"/>
  <c r="W46" i="17" s="1"/>
  <c r="X40" i="17" s="1"/>
  <c r="X41" i="17" l="1"/>
  <c r="P61" i="17"/>
  <c r="Q61" i="17" s="1"/>
  <c r="G61" i="17"/>
  <c r="X42" i="17" l="1"/>
  <c r="X43" i="17" s="1"/>
  <c r="X44" i="17" s="1"/>
  <c r="X45" i="17" s="1"/>
  <c r="X46" i="17" s="1"/>
  <c r="H61" i="17" l="1"/>
  <c r="I61" i="17" s="1"/>
  <c r="J61" i="17" s="1"/>
</calcChain>
</file>

<file path=xl/sharedStrings.xml><?xml version="1.0" encoding="utf-8"?>
<sst xmlns="http://schemas.openxmlformats.org/spreadsheetml/2006/main" count="1003" uniqueCount="386">
  <si>
    <t>KETERANGAN</t>
  </si>
  <si>
    <t>JUMLAH</t>
  </si>
  <si>
    <t>SATUAN PENDIDIKAN</t>
  </si>
  <si>
    <t>MATA PELAJARAN</t>
  </si>
  <si>
    <t>TAHUN PELAJARAN</t>
  </si>
  <si>
    <t>PENDIDIK</t>
  </si>
  <si>
    <t>NIP</t>
  </si>
  <si>
    <t>:</t>
  </si>
  <si>
    <t>NO</t>
  </si>
  <si>
    <t>BULAN</t>
  </si>
  <si>
    <t>PROGRAM TAHUNAN</t>
  </si>
  <si>
    <t>SELURUHNYA</t>
  </si>
  <si>
    <t>TIDAK EFEKTIF</t>
  </si>
  <si>
    <t>EFEKTIF</t>
  </si>
  <si>
    <t>PROGRAM</t>
  </si>
  <si>
    <t>KELAS</t>
  </si>
  <si>
    <t>A.</t>
  </si>
  <si>
    <t>PERHITUNGAN ALOKASI WAKTU TIAP SEMESTER</t>
  </si>
  <si>
    <t>ALOKASI WAKTU</t>
  </si>
  <si>
    <t>DITETAPKAN DI</t>
  </si>
  <si>
    <t>PADA TANGGAL</t>
  </si>
  <si>
    <t>GURU</t>
  </si>
  <si>
    <t>KEPALA SEKOLAH</t>
  </si>
  <si>
    <t>DATA PRIBADI</t>
  </si>
  <si>
    <t>NO.</t>
  </si>
  <si>
    <r>
      <rPr>
        <b/>
        <sz val="10"/>
        <color rgb="FFFFFF00"/>
        <rFont val="Calibri"/>
        <family val="2"/>
        <scheme val="minor"/>
      </rPr>
      <t>PETUNJUK KALENDER PENDIDIKAN</t>
    </r>
    <r>
      <rPr>
        <sz val="10"/>
        <color theme="0"/>
        <rFont val="Calibri"/>
        <family val="2"/>
        <scheme val="minor"/>
      </rPr>
      <t xml:space="preserve">
Menu merupakan preview saja pengaturan hari tidak efefktif ditentukan pada pengaturan data kalender, untuk pengaturan kalender klik saja tombol data kalender</t>
    </r>
  </si>
  <si>
    <t>Data 
Kalender</t>
  </si>
  <si>
    <t>KALENDER PENDIDIKAN</t>
  </si>
  <si>
    <t>7/23/2012</t>
  </si>
  <si>
    <t>Sunday</t>
  </si>
  <si>
    <t xml:space="preserve">Hari </t>
  </si>
  <si>
    <t>Keterangan</t>
  </si>
  <si>
    <t>Warning</t>
  </si>
  <si>
    <t>Monday</t>
  </si>
  <si>
    <t>Minggu</t>
  </si>
  <si>
    <t xml:space="preserve">Minggu </t>
  </si>
  <si>
    <t>M</t>
  </si>
  <si>
    <t>A</t>
  </si>
  <si>
    <t>Tuesday</t>
  </si>
  <si>
    <t>Senin</t>
  </si>
  <si>
    <t xml:space="preserve">Senin </t>
  </si>
  <si>
    <t>Wednesday</t>
  </si>
  <si>
    <t>selasa</t>
  </si>
  <si>
    <t xml:space="preserve">Selasa </t>
  </si>
  <si>
    <t>Thursday</t>
  </si>
  <si>
    <t>Rabu</t>
  </si>
  <si>
    <t xml:space="preserve">Rabu </t>
  </si>
  <si>
    <t>O</t>
  </si>
  <si>
    <t>Friday</t>
  </si>
  <si>
    <t>Kamis</t>
  </si>
  <si>
    <t xml:space="preserve">Kamis </t>
  </si>
  <si>
    <t>Saturday</t>
  </si>
  <si>
    <t>Jum'at</t>
  </si>
  <si>
    <t xml:space="preserve">Jum'at </t>
  </si>
  <si>
    <t>Sabtu</t>
  </si>
  <si>
    <t xml:space="preserve">Sabtu </t>
  </si>
  <si>
    <t xml:space="preserve"> </t>
  </si>
  <si>
    <t>Libur Idul Fitri</t>
  </si>
  <si>
    <t xml:space="preserve">design by langgeng hadi p - lhp06pwt@yahoo.com </t>
  </si>
  <si>
    <t>PETUNJUK:
1.  Masukan data nama sekolah dan tahun pelajaran pd kolom disamping
2.  Masukan keterangan hari tidak efektif pada kolom keterangan
3.  Masukan tanggal awal tanggal akhir masing-masing kegiatan 
     kalender setiap bulannya</t>
  </si>
  <si>
    <t>Nama Sekolah</t>
  </si>
  <si>
    <t>Tahun Pelajaran</t>
  </si>
  <si>
    <t>Pengaturan Data Kalender Pendidikan</t>
  </si>
  <si>
    <t>Warning
Color</t>
  </si>
  <si>
    <t>awal</t>
  </si>
  <si>
    <t>akhir</t>
  </si>
  <si>
    <t>Juli 2014</t>
  </si>
  <si>
    <t>Agts 2014</t>
  </si>
  <si>
    <t>Sep 2014</t>
  </si>
  <si>
    <t>Okt 2014</t>
  </si>
  <si>
    <t>Nov 2014</t>
  </si>
  <si>
    <t>Des 2014</t>
  </si>
  <si>
    <t>Jan 2015</t>
  </si>
  <si>
    <t>Feb 2015</t>
  </si>
  <si>
    <t>Mar 2015</t>
  </si>
  <si>
    <t>Apr 2015</t>
  </si>
  <si>
    <t>Mei 2015</t>
  </si>
  <si>
    <t>Jun 2015</t>
  </si>
  <si>
    <t>JULI</t>
  </si>
  <si>
    <t>AGUSTUS</t>
  </si>
  <si>
    <t>SEPTEMBER</t>
  </si>
  <si>
    <t>OKTOBER</t>
  </si>
  <si>
    <t>NOPEMBER</t>
  </si>
  <si>
    <t>DESEMBER</t>
  </si>
  <si>
    <t>JANUARI</t>
  </si>
  <si>
    <t>PEBRUARI</t>
  </si>
  <si>
    <t>MARET</t>
  </si>
  <si>
    <t>APRIL</t>
  </si>
  <si>
    <t>MEI</t>
  </si>
  <si>
    <t>JUNI</t>
  </si>
  <si>
    <t>BANYAK MINGGU SEMESTER 1</t>
  </si>
  <si>
    <t>BANYAK MINGGU SEMESTER 2</t>
  </si>
  <si>
    <t>SEM 1</t>
  </si>
  <si>
    <t>SEM 2</t>
  </si>
  <si>
    <t>X</t>
  </si>
  <si>
    <t>PPKN</t>
  </si>
  <si>
    <t>3.2</t>
  </si>
  <si>
    <t>4.2</t>
  </si>
  <si>
    <t>Matematika</t>
  </si>
  <si>
    <t>Muatan Lokal</t>
  </si>
  <si>
    <t>Pendidikan Jasmani dan Kesehatan</t>
  </si>
  <si>
    <t>Pendidikan Pancasila dan Kewarganegaraan</t>
  </si>
  <si>
    <t>Sejarah Indonesia</t>
  </si>
  <si>
    <t>RINCIAN PROGRAM TAHUNAN</t>
  </si>
  <si>
    <t>3.3</t>
  </si>
  <si>
    <t>4.3</t>
  </si>
  <si>
    <t>3.4</t>
  </si>
  <si>
    <t>4.4</t>
  </si>
  <si>
    <t>3.5</t>
  </si>
  <si>
    <t>4.5</t>
  </si>
  <si>
    <t>3.1</t>
  </si>
  <si>
    <t>4.1</t>
  </si>
  <si>
    <t>3.6</t>
  </si>
  <si>
    <t>4.6</t>
  </si>
  <si>
    <t>3.7</t>
  </si>
  <si>
    <t>4.7</t>
  </si>
  <si>
    <t>KOMPETENSI DASAR PENGETAHUAN</t>
  </si>
  <si>
    <t>KOMPETENSI DASAR KETERAMPILAN</t>
  </si>
  <si>
    <t>XI</t>
  </si>
  <si>
    <t>XII</t>
  </si>
  <si>
    <t>KD PENGETAHUAN</t>
  </si>
  <si>
    <t>KD. KETERAMPILAN</t>
  </si>
  <si>
    <t>3.8</t>
  </si>
  <si>
    <t>3.9</t>
  </si>
  <si>
    <t>3.10</t>
  </si>
  <si>
    <t>3.11</t>
  </si>
  <si>
    <t>3.12</t>
  </si>
  <si>
    <t>4.8</t>
  </si>
  <si>
    <t>4.9</t>
  </si>
  <si>
    <t>4.10</t>
  </si>
  <si>
    <t>4.11</t>
  </si>
  <si>
    <t>4.12</t>
  </si>
  <si>
    <t>sem 1</t>
  </si>
  <si>
    <t>sem 2</t>
  </si>
  <si>
    <t>pengolahan sem 1</t>
  </si>
  <si>
    <t>ALOKASI</t>
  </si>
  <si>
    <t>KET</t>
  </si>
  <si>
    <t>PROGRAM SEMESTER 1</t>
  </si>
  <si>
    <t>PROGRAM SEMESTER 2</t>
  </si>
  <si>
    <t>MAT</t>
  </si>
  <si>
    <t>SEJ_IND</t>
  </si>
  <si>
    <t>PENJAS</t>
  </si>
  <si>
    <t>Libur Umum</t>
  </si>
  <si>
    <t>Tahun Baru Imlek</t>
  </si>
  <si>
    <t>Hari Raya Nyepi</t>
  </si>
  <si>
    <t>Wafat Isa Al-Masih</t>
  </si>
  <si>
    <t>Hari Buruh Nasional</t>
  </si>
  <si>
    <t>Kenaikan Yesus Kristus</t>
  </si>
  <si>
    <t>Isro' Mi'raj Nabi Muhammad SAW</t>
  </si>
  <si>
    <t>Hari Raya Waisak</t>
  </si>
  <si>
    <t>Hari Raya Idul Fitri</t>
  </si>
  <si>
    <t>Hari Raya Idul Adha</t>
  </si>
  <si>
    <t>Maulid Nabi Muhammad SAW</t>
  </si>
  <si>
    <t>SMAN 2 PURWOKERTO</t>
  </si>
  <si>
    <t>LANGGENG HADI P.</t>
  </si>
  <si>
    <t>196906281992031006</t>
  </si>
  <si>
    <t>MIPA</t>
  </si>
  <si>
    <t>2017-2018</t>
  </si>
  <si>
    <t>Purwokerto</t>
  </si>
  <si>
    <t>17 Juli 2017</t>
  </si>
  <si>
    <t>Drs. H. TOHAR, M.Si</t>
  </si>
  <si>
    <t>196307101994121002</t>
  </si>
  <si>
    <t>Menyelesaikan masalah yang berkaitan dengan persamaan dan pertidaksamaan nilai mutlak dari bentuk linear satu variable</t>
  </si>
  <si>
    <t>Menyelesaikan masalah yang berkaitan dengan pertidaksamaan rasional dan irasional satu variabel</t>
  </si>
  <si>
    <t>Menyelesaikan masalah kontekstual yang berkaitan dengan sistem persamaan linear tiga variable</t>
  </si>
  <si>
    <t>Menyajikan dan menyelesaikan masalah yang berkaitan dengan sistem pertidaksamaan dua variabel (linear-kuadrat dan kuadrat-kuadrat)</t>
  </si>
  <si>
    <t>Menganalisa karakteristik masing –masing grafik (titik potong dengan sumbu, titik puncak, asimtot) dan perubahan grafik fungsinya akibat transformasi f^2(x), 1/f(x), |f(x)| dsb</t>
  </si>
  <si>
    <t>Menyelesaikan masalah yang berkaitan dengan operasi komposisi dan operasi invers suatu fungsi</t>
  </si>
  <si>
    <t>Menyelesaikan masalah rasio trigonometri (sinus, cosinus,tangen, cosecan, secan, dancotangen) pada segitiga siku-siku</t>
  </si>
  <si>
    <t>Menyelesaikan masalah kontekstual yang berkaitan dengan rasio trigonometri sudut-sudut di berbagai kuadran dan sudut-sudut berelasi</t>
  </si>
  <si>
    <t>Menyelesaikan masalah yang berkaitan dengan aturan sinus dan cosinus</t>
  </si>
  <si>
    <t xml:space="preserve"> Menganalisa perubahan grafik fungsi trigonometri akibatperubahan pada konstanta padafungsi y = a sin b(x + c) + d.</t>
  </si>
  <si>
    <t>Mengintepretasi persamaan dan pertidaksamaan nilai mutlak dari bentuk linear satu variabel dengan persamaan dan pertidaksamaan linear Aljabar lainnya.</t>
  </si>
  <si>
    <t>Menjelaskan dan menentukan penyelesaian pertidaksamaan rasional dan irasional satu variabel</t>
  </si>
  <si>
    <t>Menyusun sistem persamaan linear tiga variabel dari masalah kontekstual</t>
  </si>
  <si>
    <t>Menjelaskan dan menentukan penyelesaian sistem pertidaksamaan dua variabel (linear-kuadrat dan kuadratkuadrat)</t>
  </si>
  <si>
    <t>Menjelaskan dan menentukan fungsi (terutama fungsi linear, fungsi kuadrat, dan fungsi rasional) secara formal yang meliputi notasi, daerah asal,daerah hasil, dan ekspresi simbolik, sertasketsa grafiknya</t>
  </si>
  <si>
    <t>Menjelaskan operasi komposisi pada fungsi dan operasi invers pada fungsi invers serta sifat-sifatnya serta menentukan eksistensinya</t>
  </si>
  <si>
    <t>Menjelaskan rasio trigonometri (sinus, cosinus, tangen, cosecan, secan, dan cotangen) pada segitiga siku-siku</t>
  </si>
  <si>
    <t>Menggeneralisasi rasio trigonometri untuk sudut-sudut di berbagai kuadran dan sudut-sudut berelasi</t>
  </si>
  <si>
    <t>Menjelaskan aturan sinus dan cosinus</t>
  </si>
  <si>
    <t xml:space="preserve"> Menjelaskan fungsi trigonometri dengan menggunakan lingkaran satuan</t>
  </si>
  <si>
    <t>Mendeskripsikan jarak dalam ruang (antar titik, titik ke garis, dan titik ke bidang)</t>
  </si>
  <si>
    <t>Menentukan dan menganalisis ukuran pemusatan dan penyebaran data yang disajikan dalam bentuk tabel distribusi frekuensi dan histogram</t>
  </si>
  <si>
    <t>Menganalisis aturan pencacahan (aturan penjumlahan, aturan perkalian, permutasi, dan kombinasi) melalui masalah kontekstual</t>
  </si>
  <si>
    <t>Mendeskripsikan dan menentukan peluang kejadian majemuk (peluang kejadian-kejadian saling bebas, saling lepas, dan kejadian bersyarat) dari suatu percobaan acak</t>
  </si>
  <si>
    <t>Menentukan jarak dalam ruang (antar titik, titik ke garis, dan titik ke bidang)</t>
  </si>
  <si>
    <t>Menyelesaikan masalah yang berkaitan dengan penyajian data hasil pengukuran dan pencacahan dalam tabel distribusi frekuensi dan histogram</t>
  </si>
  <si>
    <t>Menyelesaikan masalah kontekstual yang berkaitan dengan kaidah pencacahan (aturan penjumlahan, aturan perkalian, permutasi, dan kombinasi)</t>
  </si>
  <si>
    <t>Menyelesaikan masalah yang berkaitan dengan peluang kejadian majemuk (peluang, kejadian-kejadian saling bebas, saling lepas, dan kejadian bersyarat)</t>
  </si>
  <si>
    <t>Menjelaskan metode pembuktian Pernyataan matematis berupa barisan, ketidaksamaan, keterbagiaan dengan induksi matematika</t>
  </si>
  <si>
    <t>Menjelaskan matriks dan kesamaan matriks dengan menggunakan masalah kontekstual dan melakukan operasi pada matriks yang meliputi penjumlahan, pengurangan, perkalian skalar, dan perkalian, serta transpose</t>
  </si>
  <si>
    <t>Menganalisis sifat-sifat determinan dan invers matriks berordo 2×2 dan 3×3</t>
  </si>
  <si>
    <t>Menganalisis dan membandingkan transformasi dan komposisi transformasi dengan menggunakan matriks</t>
  </si>
  <si>
    <t>Menggeneralisasi pola bilangan dan jumlah pada barisan Aritmetika dan Geometri</t>
  </si>
  <si>
    <t>Menjelaskan limit fungsi aljabar (fungsi polinom dan fungsi rasional) secara intuitif dan sifat-sifatnya, serta menentukan eksistensinya</t>
  </si>
  <si>
    <t>Menjelaskan sifat-sifat turunan fungsi aljabar dan menentukan turunan fungsi aljabar menggunakan definisi atau sifat-sifat turunan fungsi</t>
  </si>
  <si>
    <t>Menganalisis keberkaitanan turunan pertama fungsi dengan nilai maksimum, nilai minimum, dan selang kemonotonan fungsi, serta kemiringan garis singgung kurva</t>
  </si>
  <si>
    <t xml:space="preserve"> Mendeskripsikan integral tak tentu (anti turunan) fungsi aljabar dan menganalisis sifat-sifatnya berdasarkan sifat-sifat turunan fungsi</t>
  </si>
  <si>
    <t>Menjelaskan program linear dua variabel dan metode penyelesaiannya dengan menggunakan masalah kontekstual</t>
  </si>
  <si>
    <t>Menggunakan metode pembuktian induksi matematika untuk menguji pernyataan matematis berupa barisan, ketidaksamaan, keterbagiaan</t>
  </si>
  <si>
    <t>Menyelesaikan masalah kontekstual yang berkaitan dengan program linear dua variabel</t>
  </si>
  <si>
    <t>Menyelesaikan masalah kontekstual yang berkaitan dengan matriks dan operasinya</t>
  </si>
  <si>
    <t>Menyelesaikan masalah yang berkaitan dengan determinan dan invers matriks berordo 2×2 dan 3×3</t>
  </si>
  <si>
    <t>Menyelesaikan masalah yang berkaitan dengan matriks transformasi geometri (translasi, refleksi, dilatasi dan rotasi)</t>
  </si>
  <si>
    <t>Menggunakan pola barisan aritmetika atau geometri untuk menyajikan dan menyelesaikan masalah kontekstual (termasuk pertumbuhan, peluruhan, bunga majemuk, dan anuitas)</t>
  </si>
  <si>
    <t>Menyelesaikan masalah yang berkaitan dengan limit fungsi aljabar</t>
  </si>
  <si>
    <t>Menyelesaikan masalah yang berkaitan dengan turunan fungsi aljabar</t>
  </si>
  <si>
    <t>Menggunakan turunan pertama fungsi untuk menentukan titik maksimum, titik minimum, dan selang kemonotonan fungsi, serta kemiringan garis singgung kurva, persamaan garis singgung, dan garis normal kurva berkaitan dengan masalah kontekstual</t>
  </si>
  <si>
    <t xml:space="preserve"> Menyelesaikan masalah yang berkaitan dengan integral tak tentu (anti turunan) fungsi aljabar</t>
  </si>
  <si>
    <t>3.13</t>
  </si>
  <si>
    <t>4.13</t>
  </si>
  <si>
    <t>3.14</t>
  </si>
  <si>
    <t>4.14</t>
  </si>
  <si>
    <t>Menganalisis nilai-nilai Pancasila dalam kerangka praktik penyelenggaraan pemerintahan Negara</t>
  </si>
  <si>
    <t>Menelaah ketentuan Undang-Undang Dasar Negara Republik Indonesia Tahun 1945 yang mengatur tentang wilayah negara, warga negara dan penduduk, agama dan kepercayaan, serta pertahanan dan keamanan</t>
  </si>
  <si>
    <t>Menganalisis fungsi dan kewenangan lembaga-lembaga Negara menurut Undang-Undang Dasar Negara Republik Indonesia Tahun 1945</t>
  </si>
  <si>
    <t>Merumuskan hubungan pemerintah pusat dan daerah menurut Undang-Undang Dasar Negara Republik Indonesia Tahun 1945</t>
  </si>
  <si>
    <t>Mengidentifikasi faktor-faktor pembentuk integrasi nasional dalam bingkai Bhinneka Tunggal Ika</t>
  </si>
  <si>
    <t>Menganalisis ancaman terhadap negara dan upaya penyelesaiannya di bidang ideologi, politik, ekonomi, sosial, budaya, pertahanan, dan keamanan dalam bingkai Bhinneka Tunggal Ika</t>
  </si>
  <si>
    <t>Menginterpretasi pentingnya Wawasan Nusantara dalam konteks Negara Kesatuan Republik Indonesia</t>
  </si>
  <si>
    <t>Menyaji hasil analisis nilai-nilai Pancasila dalam kerangka praktik penyelenggaraan pemerintahan Negara Negara</t>
  </si>
  <si>
    <t>Menyaji hasil telaah tentang ketentuan Undang-Undang Dasar Negara Republik Indonesia Tahun 1945 yang mengatur wilayah negara, warga negara dan penduduk, agama dan kepercayaan, serta pertahanan dan keamanan</t>
  </si>
  <si>
    <t>Mendemonstrasikan hasil analisis tentang fungsi dan kewenangan lembaga-lembaga Negara menurut Undang-Undang Dasar Negara Republik Indonesia Tahun 1945</t>
  </si>
  <si>
    <t>Merancang dan melakukan penelitian sederhana tentang hubungan pemerintah pusat dan pemerintah daerah setempat menurut Undang-Undang Dasar Negara Republik Indonesia Tahun 1945</t>
  </si>
  <si>
    <t>Mendemonstrasikan faktor-faktor pembentuk integrasi nasional dalam bingkai Bhinneka Tunggal Ika</t>
  </si>
  <si>
    <t>Menyaji hasil analisis tentang ancaman terhadap negara dan upaya penyelesaiannya di bidang Ideologi, politik, ekonomi, sosial, budaya, pertahanan, dan keamanan</t>
  </si>
  <si>
    <t>Mempresentasikan hasil interpretasi terkait pentingnya Wawasan Nusantara dalam konteks Negara Kesatuan Republik Indonesia</t>
  </si>
  <si>
    <t>Menganalisis pelanggaran hak asasi manusia dalam perspektif pancasila dalam kehidupan berbangsa dan bernegara</t>
  </si>
  <si>
    <t>Mengkaji sistem dan dinamika demokrasi Pancasila sesuai dengan Undang-Undang Dasar Negara Republik Indonesia Tahun 1945</t>
  </si>
  <si>
    <t>Mendeskripsikan sistem hukum dan peradilan di Indonesia sesuai dengan Undang-Undang Dasar Negara Republik Indonesia Tahun 1945</t>
  </si>
  <si>
    <t>Menganalisis dinamika peran Indonesia dalam perdamaian dunia sesuai Undang-Undang Dasar Negara Republik Indonesia Tahun 1945</t>
  </si>
  <si>
    <t>Mengkaji kasus-kasus ancaman terhadap Ideologi, politik, ekonomi, sosial, budaya, pertahanan, dan keamanan dan strategi mengatasinya dalam bingkai Bhinneka Tunggal Ika</t>
  </si>
  <si>
    <t>Mengidentifikasikan faktor pendorong dan penghambat persatuan dan kesatuan bangsa dalam Negara Kesatuan Republik Indonesia</t>
  </si>
  <si>
    <t>Menyaji hasil analisis pelanggaran hak asasi manusia dalam perspektif pancasila dalam kehidupan berbangsa dan bernegara</t>
  </si>
  <si>
    <t>Menyajikan hasil kajian tentang sistem dan dinamika demokrasi Pancasila sesuai dengan Undang-Undang Dasar Negara Republik Indonesia Tahun 1945</t>
  </si>
  <si>
    <t>Menyaji hasil penalaran tentang sistem hukum dan peradilan di Indonesia sesuai dengan Undang-Undang Dasar Negara Republik Indonesia Tahun 1945</t>
  </si>
  <si>
    <t>Mendemonstrasikan hasil analisis tentang peran Indonesia dalam perdamaian dunia sesuai Undang-Undang Dasar Negara Republik Indonesia Tahun 1945</t>
  </si>
  <si>
    <t>Merancang dan melakukan penelitian sederhana tentang potensi ancaman terhadap Ideologi, politik, ekonomi, sosial, budaya, pertahanan, dan keamanan dan strategi mengatasinya dalam bingkai BhinnekaTunggal Ika</t>
  </si>
  <si>
    <t>Menyaji hasil identifikasi tentang faktor pedorong dan penghambat persatuan dan kesatuan bangsa dalam Negara Kesatuan Republik Indonesia</t>
  </si>
  <si>
    <t>Menganalisis nilai-nilai Pancasila terkait dengan kasus-kasus pelanggaran hak dan pengingkaran kewajiban warga negara dalam kehidupan berbangsa dan bernegara</t>
  </si>
  <si>
    <t>Mengevaluasi praktik perlindungan dan penegakan hukum untuk menjamin keadilan dan kedamaian</t>
  </si>
  <si>
    <t>Mengidentifikasi pengaruh kemajuan ilmu pengetahuan dan teknologi terhadap negara dalam bingkai Bhinneka Tunggal Ika</t>
  </si>
  <si>
    <t>Mengevaluasi dinamika persatuan dan kesatuan bangsa sebagai upaya menjaga dan mempertahankan Negara Kesatuan Republik Indonesia</t>
  </si>
  <si>
    <t>Menyaji hasil analisis nilai-nilai Pancasila terkait dengan kasus-kasus pelanggaran hak dan pengingkaran kewajiban warga negara dalam kehidupan berbangsa dan bernegara</t>
  </si>
  <si>
    <t>Mendemonstrasikan hasil evaluasi praktik perlindungan dan penegakan hukum untuk menjamin keadilan dan kedamaian</t>
  </si>
  <si>
    <t>Mempresentasikan hasil identifikasi pengaruh kemajuan ilmu pengetahuan dan teknologi terhadap negara dalam bingkai Bhinneka Tunggal Ika</t>
  </si>
  <si>
    <t>Merancang dan mengkampanyekan persatuan dan kesatuan bangsa sebagai upaya menjaga dan mempertahankan Negara Kesatuan Republik Indonesia</t>
  </si>
  <si>
    <t>memahami konsep berpikir kronologis, diakronik, sinkronik, ruang, dan waktu dalam sejarah</t>
  </si>
  <si>
    <t>memahami konsep perubahan dan keberlanjutan dalam sejarah</t>
  </si>
  <si>
    <t>menganalisis kehidupan manusia purba dan asal-usul nenek moyang bangsa Indonesia (melanesoid, proto, dan deutero melayu)</t>
  </si>
  <si>
    <t>memahami hasil-hasil dan nilai-nilai budaya masyarakat praaksara Indonesia dan pengaruhnya dalam kehidupan lingkungan terdekat</t>
  </si>
  <si>
    <t>menganalisis berbagai teori tentang proses masuknya agama dan kebudayaan Hindu dan Buddha ke Indonesia</t>
  </si>
  <si>
    <t>menganalisis perkembangan kehidupan masyarakat, pemerintahan, dan budaya pada masa kerajaan-kerajaan Hindu dan Buddha di Indonesia serta menunjukkan contoh bukti-bukti yang masih berlaku pada kehidupan masyarakat Indonesia masa kini</t>
  </si>
  <si>
    <t>menganalisis berbagai teori tentang proses masuknya agama dan kebudayaan Islam ke Indonesia</t>
  </si>
  <si>
    <t>menganalisis perkembangan kehidupan masyarakat, pemerintahan, dan budaya pada masa kerajaan-kerajaan Islam di Indonesia serta menunjukkan contoh bukti-bukti yang masih berlaku pada kehidupan masyarakat Indonesia masa kini</t>
  </si>
  <si>
    <t>menyajikan hasil penerapan konsep berpikir kronologis, diakronik, sinkronik, ruang, dan waktu dalam peristiwa sejarah dalam bentuk tulisan atau bentuk lain</t>
  </si>
  <si>
    <t>menerapkan konsep perubahan dan keberlanjutan dalam mengkaji peristiwa sejarah</t>
  </si>
  <si>
    <t>menyajikan informasi mengenai kehidupan manusia purba dan asal-usul nenek moyang bangsa indonesia (melanesoid, proto, dan deutero melayu) dalam bentuk tulisan</t>
  </si>
  <si>
    <t>menyajikan hasil-hasil dan nilai-nilai budaya masyarakat praaksara Indonesia dan pengaruhnya dalam kehidupan lingkungan terdekat dalam bentuk tulisan</t>
  </si>
  <si>
    <t>mengolah informasi tentang proses masuknya agama dan kebudayaan Hindu dan Buddha ke Indonesia serta pengaruhnya pada kehidupan masyarakat Indonesia masa kini serta mengemukakan-nya dalam bentuk tulisan</t>
  </si>
  <si>
    <t>menyajikan hasil penalaran dalam bentuk tulisan tentang nilai-nilai dan unsur budaya yang berkembang pada masa kerajaan Hindu dan Buddha yang masih berkelanjutan dalam kehidupan bangsa Indonesia pada masa kini</t>
  </si>
  <si>
    <t>mengolah informasi teori tentang proses masuknya agama dan kebudayaan Islam ke Indonesia dengan menerapkan cara berpikir sejarah, serta mengemukakannya dalam bentuk tulisan</t>
  </si>
  <si>
    <t>menyajikan hasil penalaran dalam bentuk tulisan tentang nilai-nilai dan unsur budaya yang berkembang pada masa kerajaan Islam dan masih berkelanjutan dalam kehidupan bangsa Indonesia pada masa kini</t>
  </si>
  <si>
    <t>menganalisis proses masuk dan perkembangan penjajahan bangsa Eropa (Portugis, Spanyol, Belanda, Inggris) ke Indonesia</t>
  </si>
  <si>
    <t>menganalisis strategi perlawanan bangsa Indonesia terhadap penjajahan bangsa Eropa (Portugis, Spanyol, Belanda, Inggris) sampai dengan abad ke-20</t>
  </si>
  <si>
    <t>menganalisis dampak politik, budaya, sosial, ekonomi, dan pendidikan pada masa penjajahan bangsa Eropa (Portugis, Spanyol, Belanda, Inggris) dalam kehidupan bangsa Indonesia masa kini</t>
  </si>
  <si>
    <t>menghargai nilai-nilai sumpah pemuda dan maknanya bagi kehidupan kebangsaan di Indonesia pada masa kini</t>
  </si>
  <si>
    <t>menganalisis sifat pendudukan Jepang dan respon bangsa Indonesia</t>
  </si>
  <si>
    <t>menganalisis peran tokoh-tokoh nasional dan daerah dalam memperjuangkan kemerdekaan Indonesia</t>
  </si>
  <si>
    <t>menganalisis peristiwa proklamasi kemerdekaan dan maknanya bagi kehidupan sosial, budaya, ekonomi, politik, dan pendidikan bangsa Indonesia</t>
  </si>
  <si>
    <t>menganalisis peristiwa pembentukan pemerintahan pertama Republik Indonesia pada awal kemerdekaan dan maknanya bagi kehidupan kebangsaan Indonesia masa kini</t>
  </si>
  <si>
    <t>menganalisis peran dan nilai-nilai perjuangan Bung Karno dan Bung Hatta sebagai proklamator serta tokoh-tokoh lainnya sekitar proklamasi</t>
  </si>
  <si>
    <t xml:space="preserve"> menganalisis strategi dan bentuk perjuangan bangsa Indonesia dalam upaya mempertahankan kemerdekaan dari ancaman Sekutu dan Belanda</t>
  </si>
  <si>
    <t>mengolah informasi tentang proses masuk dan perkembangan penjajahan bangsa Eropa (Portugis, Spanyol, Belanda, Inggris) ke Indonesia dan menyajikannya dalam bentuk cerita sejarah</t>
  </si>
  <si>
    <t>mengolah informasi tentang strategi perlawanan bangsa indonesia terhadap penjajahan bangsa Eropa (Portugis, Spanyol, Belanda, Inggris) sampai dengan abad ke-20 dan menyajikannya dalam bentuk cerita sejarah</t>
  </si>
  <si>
    <t>menalar dampak politik, budaya, sosial, ekonomi, dan pendidikan pada masa penjajahan bangsa Eropa (Portugis, Spanyol, Belanda, Inggris) dalam kehidupan bangsa Indonesia masa kini dan menyajikannya dalam bentuk cerita sejarah</t>
  </si>
  <si>
    <t>menyajikan langkah-langkah dalam penerapan nilai-nilai sumpah pemuda dan maknanya bagi kehidupan kebangsaan di Indonesia pada masa kini dalam bentuk tulisan dan/atau media lain</t>
  </si>
  <si>
    <t>menalar sifat pendudukan Jepang dan respon bangsa Indonesia dan menyajikannya dalam bentuk cerita sejarah</t>
  </si>
  <si>
    <t>menulis sejarah tentang satu tokoh nasional dan tokoh dari daerahnya yang berjuang melawan penjajahan</t>
  </si>
  <si>
    <t>menalar peristiwa proklamasi kemerdekaan dan maknanya bagi kehidupan sosial, budaya, ekonomi, politik, dan pendidikan bangsa Indonesia dan menyajikannya dalam bentuk cerita sejarah</t>
  </si>
  <si>
    <t>menalar peristiwa pembentukan pemerintahan Republik Indonesia pada awal kemerdekaan dan maknanya bagi kehidupan kebangsaan Indonesia masa kini dan menyajikannya dalam bentuk cerita sejarah</t>
  </si>
  <si>
    <t>menuliskan peran dan nilai-nilai perjuangan Bung Karno dan Bung Hatta serta tokoh-tokoh lainnya sekitar proklamasi</t>
  </si>
  <si>
    <t xml:space="preserve"> mengolah informasi tentang strategi dan bentuk perjuangan bangsa Indonesia dalam upaya mempertahankan kemerdekaan dari ancaman Sekutu dan Belanda dan menyajikannya dalam bentuk cerita sejarah</t>
  </si>
  <si>
    <t>menganalisis upaya bangsa indonesia dalam menghadapi ancaman disintegrasi bangsa antara lain PKI Madiun 1948, DI/TII, APRA, Andi Aziz, RMS, PRRI, Permesta, G-30-S/PKI</t>
  </si>
  <si>
    <t>mengevaluasi peran dan nilai-nilai perjuangan tokoh nasional dan daerah dalam mempertahankan keutuhan negara dan bangsa Indonesia pada masa 1945–1965</t>
  </si>
  <si>
    <t>menganalisis perkembangan kehidupan politik dan ekonomi Bangsa Indonesia pada masa awal kemerdekaan sampai masa Demokrasi Liberal</t>
  </si>
  <si>
    <t>menganalisis perkembangan kehidupan politik dan ekonomi Bangsa Indonesia pada masa Demokrasi Terpimpin</t>
  </si>
  <si>
    <t>menganalisis perkembangan kehidupan politik dan ekonomi Bangsa Indonesia pada masa Orde Baru</t>
  </si>
  <si>
    <t>menganalisis perkembangan kehidupan politik dan ekonomi Bangsa Indonesia pada masa awal Reformasi</t>
  </si>
  <si>
    <t>mengevaluasi peran pelajar, mahasiswa, dan pemuda dalam perubahan politik dan ketatanegaraan Indonesia</t>
  </si>
  <si>
    <t>mengevaluasi peran bangsa indonesia dalam perdamaian dunia antara lain KAA, Misi Garuda, Deklarasi Djuanda, Gerakan Non Blok, ASEAN, OKI, dan Jakarta Informal Meeting</t>
  </si>
  <si>
    <t>mengevaluasi kehidupan Bangsa Indonesia dalam mengembangkan ilmu pengetahuan dan teknologi pada era kemerdekaan (sejak proklamasi sampai dengan Reformasi)</t>
  </si>
  <si>
    <t>merekonstruksi upaya bangsa indonesia dalam menghadapi ancaman disintegrasi bangsa antara lain PKI Madiun 1948, DI/TII, APRA, Andi Aziz, RMS, PRRI, Permesta, G-30-S/PKI dan menyajikannya dalam bentuk cerita sejarah</t>
  </si>
  <si>
    <t>menuliskan peran dan nilai-nilai perjuangan tokoh nasional dan daerah yang berjuang mempertahankan keutuhan negara dan bangsa Indonesia pada masa 1945–1965</t>
  </si>
  <si>
    <t>merekonstruksi perkembangan kehidupan politik dan ekonomi Bangsa Indonesia pada masa awal kemerdekaan sampai masa Demokrasi Liberal dan menyajikannya dalam bentuk laporan tertulis</t>
  </si>
  <si>
    <t>melakukan penelitian sederhana tentang kehidupan politik dan ekonomi Bangsa Indonesia pada masa Demokrasi Terpimpin dan menyajikannya dalam bentuk laporan tertulis</t>
  </si>
  <si>
    <t>melakukan penelitian sederhana tentang pekembangan kehidupan politik dan ekonomi Bangsa Indonesia pada masa Orde Baru dan menyajikannya dalam bentuk laporan tertulis</t>
  </si>
  <si>
    <t>melakukan penelitian sederhana tentang pekembangan kehidupan politik dan ekonomi Bangsa Indonesia pada masa awal Reformasi dan menyajikannya dalam bentuk laporan tertulis</t>
  </si>
  <si>
    <t>menulis sejarah tentang peran pelajar, mahasiswa, dan pemuda dalam perubahan politik dan ketatanegaraan Indonesia</t>
  </si>
  <si>
    <t>menyajikan hasil telaah tentang peran bangsa indonesia dalam perdamaian dunia antara lain KAA, Misi Garuda, Deklarasi Djuanda, Gerakan Non Blok, ASEAN, OKI, dan Jakarta Informal Meeting serta menyajikannya dalam bentuk laporan tertulis</t>
  </si>
  <si>
    <t>membuat studi evaluasi tentang kehidupan Bangsa Indonesia dalam mengembangkan ilmu pengetahuan dan teknologi di era kemerdekaan (sejak proklamasi sampai dengan Reformasi) dalam bentuk tulisan dan/atau media lain</t>
  </si>
  <si>
    <t>Menganalisis keterampilan gerak salah satu permainan bola besar untuk menghasilkan koordinasi gerak yang baik*</t>
  </si>
  <si>
    <t>Menganalisis keterampilan gerak salah satu permainan bola kecil untuk menghasilkan koordinasi gerak yang baik*</t>
  </si>
  <si>
    <t>Menganalisis keterampilan jalan cepat, lari, lompat dan lempar untuk menghasilkan gerak yang efektif*</t>
  </si>
  <si>
    <t>Menganalisis keterampilan gerak seni dan olahraga beladiri untuk menghasilkan gerak yang efektif**</t>
  </si>
  <si>
    <t>Menganalisis konsep latihan dan pengukuran komponen kebugaran jasmani terkait kesehatan (daya tahan, kekuatan, komposisi tubuh, dan kelenturan) menggunakan instrumen terstandar</t>
  </si>
  <si>
    <t>Menganalisis keterampilan rangkaian gerak sederhana dalam aktivitas spesifik senam lantai</t>
  </si>
  <si>
    <t>Menganalisis gerak rangkaian langkah dan ayunan lengan mengikuti irama (ketukan) dalam aktivitas gerak berirama</t>
  </si>
  <si>
    <t>Menganalisis keterampilan satu gaya renang***</t>
  </si>
  <si>
    <t>Memahami konsep dan prinsip pergaulan yang sehat antar remaja dan menjaga diri dari kehamilan pada usia sekolah</t>
  </si>
  <si>
    <t xml:space="preserve"> Menganalisis berbagai peraturan perundangan serta konsekuensi hukum bagi para pengguna dan pengedar narkotika, psikotropika, zat-zat aditif (NAPZA) dan obat berbahaya lainnya</t>
  </si>
  <si>
    <t>Mempraktikkan hasil analisis keterampilan gerak salah satu permainan bola besar untuk menghasilkan koordinasi gerak yang baik*</t>
  </si>
  <si>
    <t>Mempraktikkan hasil analisis keterampilan gerak salah satu permainan bola kecil untuk menghasilkan koordinasi gerak yang baik*</t>
  </si>
  <si>
    <t>Mempraktikkan hasil analisis keterampilan jalan cepat, lari, lompat dan lempar untuk menghasilkan gerak yang efektif*</t>
  </si>
  <si>
    <t>Mempraktikkan hasil analisis keterampilan gerak seni dan olahraga beladiri untuk menghasilkan gerak yang efektif **</t>
  </si>
  <si>
    <t>Mempraktikkan hasil analisis konsep latihan dan pengukuran komponen kebugaran jasmani terkait kesehatan (daya tahan, kekuatan, komposisi tubuh, dan kelenturan) menggunakan instrumen terstandar</t>
  </si>
  <si>
    <t>Mempraktikkan hasil analisis keterampilan rangkaian gerak sederhana dalam aktivitas spesifik senam lantai</t>
  </si>
  <si>
    <t>Mempratikkan hasil analisis gerak rangkaian langkah dan ayunan lengan mengikuti irama (ketukan) dalam aktivitas gerak berirama</t>
  </si>
  <si>
    <t>Mempraktikkan hasil analisis keterampilan satu gaya renang ***</t>
  </si>
  <si>
    <t>Mempresentasikan konsep dan prinsip pergaulan yang sehat antar remaja dan menjaga diri dari kehamilan pada usia sekolah</t>
  </si>
  <si>
    <t xml:space="preserve"> Mempresentasikan berbagai peraturan perundangan serta konsekuensi hukum bagi para pengguna dan pengedar narkotika, psikotropika, zat-zat aditif (NAPZA) dan obat berbahaya lainnya</t>
  </si>
  <si>
    <t>Menganalisis keterampilan gerak salah satu permainan bola besar serta menyusun rencana perbaikan*</t>
  </si>
  <si>
    <t>Menganalisis keterampilan gerak salah satu permainan bola kecil serta menyusun rencana perbaikan*</t>
  </si>
  <si>
    <t>Menganalisis keterampilan jalan, lari, lompat, dan lempar untuk menghasilkan gerak yang efektif serta menyusun rencana perbaikan*</t>
  </si>
  <si>
    <t>Menganalisis strategi dalam pertarungan bayangan (shadow fighting) olahraga beladiri untuk menghasilkan gerak yang efektif**</t>
  </si>
  <si>
    <t>Menganalisis konsep latihan dan pengukuran komponen kebugaran jasmani terkait keterampilan (kecepatan, kelincahan, keseimbangan, dan koordinasi) menggunakan instrumen terstandar</t>
  </si>
  <si>
    <t>Menganalisis berbagai keterampilan rangkaian gerak yang lebih kompleks dalam aktivitas spesifik senam lantai</t>
  </si>
  <si>
    <t>Menganalisis sistematika latihan (gerak pemanasan, inti latihan, dan pendinginan) dalam aktivitas gerak berirama</t>
  </si>
  <si>
    <t>Menganalisis keterampilan dua gaya renang ***</t>
  </si>
  <si>
    <t>Menganalisis manfaat jangka panjang dari partisipasi dalam aktivitas fisik secara teratur</t>
  </si>
  <si>
    <t xml:space="preserve"> Menganalisis bahaya, cara penularan, dan cara mencegah HIV/AIDS</t>
  </si>
  <si>
    <t>Mempraktikkan hasil analisis keterampilan gerak salah satu permainan bola besar serta menyusun rencana perbaikan*</t>
  </si>
  <si>
    <t>Mempraktikkan hasil analisis keterampilan gerak salah satu permainan bola kecil serta menyusun rencana perbaikan*</t>
  </si>
  <si>
    <t>Mempraktikkan hasil analisis keterampilan jalan, lari, lompat, dan lempar untuk menghasilkan gerak yang efektif serta menyusun rencana perbaikan *</t>
  </si>
  <si>
    <t>Mempraktikkan hasil analisis strategi dalam pertarungan bayangan (shadow fighting) olahraga beladiri untuk menghasilkan gerak yang efektif **</t>
  </si>
  <si>
    <t>Mempraktikkan hasil analisis konsep latihan dan pengukuran komponen kebugaran jasmani terkait keterampilan (kecepatan, kelincahan, keseimbangan, dan koordinasi) menggunakan instrumen terstandar</t>
  </si>
  <si>
    <t>Mempraktikkan hasil analisis berbagai keterampilan rangkaian gerak yang lebih kompleks dalam aktivitas spesifik senam lantai</t>
  </si>
  <si>
    <t>Mempraktikkan hasil sistematika latihan (gerak pemanasan, inti latihan, dan pendinginan) dalam aktivitas gerak berirama</t>
  </si>
  <si>
    <t>Mempraktikkan hasil analisis keterampilan dua gaya renang***</t>
  </si>
  <si>
    <t>Mempresentasikan manfaat jangka panjang dari partisipasi dalam aktivitas fisik secara teratur</t>
  </si>
  <si>
    <t xml:space="preserve"> Mempresentasikan hasil analisis bahaya, cara penularan, dan cara mencegah HIV/AIDS</t>
  </si>
  <si>
    <t>Merancang pola penyerangan dan pertahanan salah satu permainan bola besar*</t>
  </si>
  <si>
    <t>Merancang pola penyerangan dan pertahanan salah satu permainan bola kecil *</t>
  </si>
  <si>
    <t>Merancang simulasi perlombaan jalan cepat, lari, lompat dan lempar yang disusun sesuai peraturan*</t>
  </si>
  <si>
    <t>Merancang pola penyerangan dan pertahanan dalam olahraga beladiri yang disusun sesuai peraturan permainan**</t>
  </si>
  <si>
    <t>Merancang program latihan untuk meningkatkan derajat kebugaran jasmani terkait kesehatan dan keterampilan secara pribadi</t>
  </si>
  <si>
    <t>Merancang beberapa pola rangkaian keterampilan senam lantai</t>
  </si>
  <si>
    <t>Merancang sistematika latihan (gerak pemanasan, inti latihan, dan pendinginan) dalam aktivitas gerak berirama</t>
  </si>
  <si>
    <t>Menganalisis keterampilan dua gaya renang untuk keterampilan penyelamatan diri, dan tindakan pertolongan kegawatdaruratan di air dengan menggunakan alat bantu***</t>
  </si>
  <si>
    <t>Menganalisis langkah-langkah melindungi diri dan orang lain dari Penyakit Menular Seksual (PMS)</t>
  </si>
  <si>
    <t>Mempraktikkan hasil rancangan pola penyerangan dan pertahanan salah satu permainan bola besar*</t>
  </si>
  <si>
    <t>Mempraktikkan hasil rancangan pola penyerangan dan pertahanan salah satu permainan bola kecil*</t>
  </si>
  <si>
    <t>Mempraktikkan hasil rancangan simulasi perlombaan jalan cepat, lari, lompat dan lempar yang disusun sesuai peraturan*</t>
  </si>
  <si>
    <t>Mempraktikkan hasil rancangan pola penyerangan dan pertahanan dalam olahraga beladiri yang disusun sesuai peraturan permainan**</t>
  </si>
  <si>
    <t>Mempraktikkan hasil rancangan program latihan untuk meningkatkan derajat kebugaran jasmani terkait kesehatan dan keterampilan secara pribadi</t>
  </si>
  <si>
    <t>Mempraktikkan hasil rancang beberapa pola rangkaian keterampilan senam lantai</t>
  </si>
  <si>
    <t>Mempraktikkan hasil analisis keterampilan dua gaya renang untuk keterampilan penyelamatan diri, dan tindakan pertolongan kegawatdaruratan di air dengan menggunakan alat bantu***</t>
  </si>
  <si>
    <t>Mempresentasikan hasil analisis langkah-langkah melindungi diri dan orang lain dari Penyakit Menular Seksual (PMS)</t>
  </si>
  <si>
    <t>MULOK</t>
  </si>
  <si>
    <t xml:space="preserve">KOMPETESI INTI </t>
  </si>
  <si>
    <t xml:space="preserve">JUMLAH JAM MENGAJAR </t>
  </si>
  <si>
    <t>( …… X 45 menit )</t>
  </si>
  <si>
    <t>3. Memahami, menerapkan, menganalisis pengetahuan faktual, konseptual, prosedural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</si>
  <si>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dan mampu menggunakan metoda sesuai kaidah keilmuan</t>
  </si>
  <si>
    <t>3. Memahami, menerapkan, menganalisis pengetahuan faktual, konseptual, prosedural dan metakognitif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</si>
  <si>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bertindak secara efektif dan kreatif serta mampu menggunakan metoda sesuai kaidah keilmuan</t>
  </si>
  <si>
    <t>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</si>
  <si>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menyaji, dan mencipta dalam ranah konkret dan ranah abstrak terkait dengan pengembangan dari yang dipelajarinya di sekolah secara mandiri serta bertindak secara efektif dan kreatif, dan mampu menggunakan metoda sesuai kaidah keilmuan</t>
  </si>
  <si>
    <t>3. Memahami, menerapkan, dan menganalisis pengetahuan faktual, konseptual, prosedural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</si>
  <si>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3. Memahami ,menerapkan, dan menganalisis pengetahuan faktual, konseptual, prosedural, dan metakognitif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</si>
  <si>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bertindak secara efektif dan kreatif, serta mampu menggunakan metoda sesuai kaidah keilmuan</t>
  </si>
  <si>
    <t>3. Memahami, menerapkan, menganalisis dan mengevaluasi pengetahuan faktual, konseptual, prosedural, dan metakognitif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</si>
  <si>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3. memahami, menerapkan, menganalisis pengetahuan faktual, konseptual, prosedural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</si>
  <si>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dan mampu menggunakan metoda sesuai kaidah keilmuan</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</si>
  <si>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</si>
  <si>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bertindak secara efektif dan kreatif, serta mampu menggunakan metoda sesuai kaidah keilmuan</t>
  </si>
  <si>
    <t>3. Memahami,menerapkan, menganalisis pengetahuan faktual, konseptual, prosedural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</si>
  <si>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</si>
  <si>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SILABUS SEMESTER 2</t>
  </si>
  <si>
    <t>SILABUS SEMESTER 1</t>
  </si>
  <si>
    <t>MATERI POKOK KOMPETENSI PENGETAHUAN</t>
  </si>
  <si>
    <t>MATERI POKOK KOMPETENSI KETERAMPILAN</t>
  </si>
  <si>
    <t>PEBELAJARAN</t>
  </si>
  <si>
    <t>PENILIAN</t>
  </si>
  <si>
    <t>SUMBER BELAJARAN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</si>
</sst>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ddd"/>
  </numFmts>
  <fonts count="60" x14ac:knownFonts="1">
    <font>
      <sz val="10"/>
      <name val="Arial"/>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0"/>
      <name val="Arial"/>
      <family val="2"/>
    </font>
    <font>
      <b/>
      <sz val="10"/>
      <name val="Arial"/>
      <family val="2"/>
    </font>
    <font>
      <sz val="10"/>
      <name val="Arial"/>
      <family val="2"/>
    </font>
    <font>
      <sz val="11"/>
      <name val="Cambria"/>
      <family val="1"/>
    </font>
    <font>
      <b/>
      <u/>
      <sz val="16"/>
      <name val="Cambria"/>
      <family val="1"/>
    </font>
    <font>
      <sz val="12"/>
      <name val="Cambria"/>
      <family val="1"/>
    </font>
    <font>
      <b/>
      <sz val="11"/>
      <name val="Arial"/>
      <family val="2"/>
    </font>
    <font>
      <sz val="10"/>
      <name val="Cambria"/>
      <family val="1"/>
      <scheme val="major"/>
    </font>
    <font>
      <b/>
      <sz val="10"/>
      <name val="Cambria"/>
      <family val="1"/>
      <scheme val="major"/>
    </font>
    <font>
      <b/>
      <sz val="12"/>
      <name val="Cambria"/>
      <family val="1"/>
      <scheme val="major"/>
    </font>
    <font>
      <b/>
      <sz val="9"/>
      <name val="Cambria"/>
      <family val="1"/>
      <scheme val="major"/>
    </font>
    <font>
      <sz val="10"/>
      <name val="Arial"/>
      <family val="2"/>
    </font>
    <font>
      <sz val="20"/>
      <name val="Trebuchet MS"/>
      <family val="2"/>
    </font>
    <font>
      <b/>
      <sz val="20"/>
      <name val="Trebuchet MS"/>
      <family val="2"/>
    </font>
    <font>
      <b/>
      <sz val="24"/>
      <name val="Arial"/>
      <family val="2"/>
    </font>
    <font>
      <b/>
      <sz val="16"/>
      <name val="Arial"/>
      <family val="2"/>
    </font>
    <font>
      <sz val="10"/>
      <color theme="0"/>
      <name val="Calibri"/>
      <family val="2"/>
      <scheme val="minor"/>
    </font>
    <font>
      <b/>
      <sz val="10"/>
      <color rgb="FFFFFF00"/>
      <name val="Calibri"/>
      <family val="2"/>
      <scheme val="minor"/>
    </font>
    <font>
      <sz val="11"/>
      <color theme="1"/>
      <name val="Calibri"/>
      <family val="2"/>
      <scheme val="minor"/>
    </font>
    <font>
      <sz val="11"/>
      <color theme="0" tint="-4.9989318521683403E-2"/>
      <name val="Arial Rounded MT Bold"/>
      <family val="2"/>
    </font>
    <font>
      <u/>
      <sz val="11"/>
      <color theme="10"/>
      <name val="Calibri"/>
      <family val="2"/>
    </font>
    <font>
      <b/>
      <sz val="14"/>
      <color theme="0"/>
      <name val="Calibri"/>
      <family val="2"/>
    </font>
    <font>
      <sz val="11"/>
      <color indexed="10"/>
      <name val="Calibri"/>
      <family val="2"/>
    </font>
    <font>
      <sz val="11"/>
      <name val="Calibri"/>
      <family val="2"/>
      <scheme val="minor"/>
    </font>
    <font>
      <sz val="10"/>
      <color theme="3" tint="0.59999389629810485"/>
      <name val="Arial"/>
      <family val="2"/>
    </font>
    <font>
      <b/>
      <sz val="22"/>
      <color rgb="FFFFFF00"/>
      <name val="Arial"/>
      <family val="2"/>
    </font>
    <font>
      <sz val="10"/>
      <color theme="3" tint="0.59999389629810485"/>
      <name val="Calibri"/>
      <family val="2"/>
      <scheme val="minor"/>
    </font>
    <font>
      <b/>
      <sz val="18"/>
      <color theme="3" tint="-0.499984740745262"/>
      <name val="Maiandra GD"/>
      <family val="2"/>
    </font>
    <font>
      <b/>
      <sz val="20"/>
      <color theme="3" tint="-0.499984740745262"/>
      <name val="Maiandra GD"/>
      <family val="2"/>
    </font>
    <font>
      <sz val="12"/>
      <color theme="3" tint="-0.499984740745262"/>
      <name val="Maiandra GD"/>
      <family val="2"/>
    </font>
    <font>
      <sz val="9"/>
      <color theme="1"/>
      <name val="Calibri"/>
      <family val="2"/>
      <scheme val="minor"/>
    </font>
    <font>
      <b/>
      <sz val="11"/>
      <name val="Maiandra GD"/>
      <family val="2"/>
    </font>
    <font>
      <b/>
      <sz val="14"/>
      <color theme="0"/>
      <name val="Calibri"/>
      <family val="2"/>
      <scheme val="minor"/>
    </font>
    <font>
      <sz val="9"/>
      <color indexed="10"/>
      <name val="Calibri"/>
      <family val="2"/>
    </font>
    <font>
      <b/>
      <sz val="11"/>
      <name val="Calibri"/>
      <family val="2"/>
      <scheme val="minor"/>
    </font>
    <font>
      <sz val="10"/>
      <color theme="1"/>
      <name val="Calibri"/>
      <family val="2"/>
      <scheme val="minor"/>
    </font>
    <font>
      <b/>
      <sz val="11"/>
      <color theme="0"/>
      <name val="Calibri"/>
      <family val="2"/>
      <scheme val="minor"/>
    </font>
    <font>
      <sz val="11"/>
      <color theme="3" tint="0.59999389629810485"/>
      <name val="Calibri"/>
      <family val="2"/>
      <scheme val="minor"/>
    </font>
    <font>
      <sz val="11"/>
      <color theme="1"/>
      <name val="Calibri"/>
      <family val="2"/>
    </font>
    <font>
      <i/>
      <sz val="8"/>
      <color theme="1"/>
      <name val="Calibri"/>
      <family val="2"/>
      <scheme val="minor"/>
    </font>
    <font>
      <sz val="11"/>
      <name val="Maiandra GD"/>
      <family val="2"/>
    </font>
    <font>
      <sz val="9"/>
      <name val="Calibri"/>
      <family val="2"/>
      <scheme val="minor"/>
    </font>
    <font>
      <sz val="10"/>
      <color theme="0"/>
      <name val="Arial"/>
      <family val="2"/>
    </font>
    <font>
      <b/>
      <sz val="10"/>
      <color theme="6" tint="0.79998168889431442"/>
      <name val="Arial"/>
      <family val="2"/>
    </font>
    <font>
      <sz val="18"/>
      <name val="Trebuchet MS"/>
      <family val="2"/>
    </font>
    <font>
      <sz val="10"/>
      <color rgb="FFFF0000"/>
      <name val="Arial"/>
      <family val="2"/>
    </font>
    <font>
      <sz val="10"/>
      <name val="Cambria"/>
      <family val="1"/>
    </font>
    <font>
      <b/>
      <sz val="10"/>
      <color rgb="FF0070C0"/>
      <name val="Arial"/>
      <family val="2"/>
    </font>
    <font>
      <b/>
      <sz val="12"/>
      <name val="Arial"/>
      <family val="2"/>
    </font>
    <font>
      <b/>
      <sz val="16"/>
      <name val="Arial Black"/>
      <family val="2"/>
    </font>
    <font>
      <b/>
      <sz val="18"/>
      <name val="Arial Black"/>
      <family val="2"/>
    </font>
    <font>
      <sz val="12"/>
      <name val="Arial"/>
      <family val="2"/>
    </font>
    <font>
      <b/>
      <sz val="10"/>
      <color theme="0"/>
      <name val="Cambria"/>
      <family val="1"/>
      <scheme val="major"/>
    </font>
    <font>
      <b/>
      <sz val="9"/>
      <color theme="0"/>
      <name val="Cambria"/>
      <family val="1"/>
      <scheme val="major"/>
    </font>
    <font>
      <sz val="10"/>
      <color theme="0"/>
      <name val="Cambria"/>
      <family val="1"/>
      <scheme val="major"/>
    </font>
    <font>
      <sz val="11"/>
      <name val="Arial"/>
      <family val="2"/>
    </font>
  </fonts>
  <fills count="52">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4" tint="-0.249977111117893"/>
        <bgColor indexed="64"/>
      </patternFill>
    </fill>
    <fill>
      <patternFill patternType="lightGrid">
        <fgColor theme="5" tint="-0.499984740745262"/>
        <bgColor theme="5" tint="-0.24994659260841701"/>
      </patternFill>
    </fill>
    <fill>
      <patternFill patternType="solid">
        <fgColor rgb="FFFF0000"/>
        <bgColor indexed="64"/>
      </patternFill>
    </fill>
    <fill>
      <patternFill patternType="solid">
        <fgColor theme="0"/>
        <bgColor theme="0"/>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theme="0"/>
      </patternFill>
    </fill>
    <fill>
      <patternFill patternType="solid">
        <fgColor rgb="FF008000"/>
        <bgColor theme="0"/>
      </patternFill>
    </fill>
    <fill>
      <patternFill patternType="solid">
        <fgColor rgb="FFFFFF00"/>
        <bgColor auto="1"/>
      </patternFill>
    </fill>
    <fill>
      <patternFill patternType="solid">
        <fgColor rgb="FF0000FF"/>
        <bgColor theme="0"/>
      </patternFill>
    </fill>
    <fill>
      <patternFill patternType="solid">
        <fgColor rgb="FF00CC00"/>
        <bgColor theme="0"/>
      </patternFill>
    </fill>
    <fill>
      <patternFill patternType="solid">
        <fgColor rgb="FFFF9900"/>
        <bgColor theme="0"/>
      </patternFill>
    </fill>
    <fill>
      <patternFill patternType="solid">
        <fgColor rgb="FF00FFFF"/>
        <bgColor theme="0"/>
      </patternFill>
    </fill>
    <fill>
      <patternFill patternType="solid">
        <fgColor rgb="FFFF99FF"/>
        <bgColor theme="0"/>
      </patternFill>
    </fill>
    <fill>
      <patternFill patternType="solid">
        <fgColor rgb="FFFF00FF"/>
        <bgColor theme="0"/>
      </patternFill>
    </fill>
    <fill>
      <patternFill patternType="solid">
        <fgColor rgb="FF66FF99"/>
        <bgColor theme="0"/>
      </patternFill>
    </fill>
    <fill>
      <patternFill patternType="solid">
        <fgColor rgb="FFCCFFCC"/>
        <bgColor theme="0"/>
      </patternFill>
    </fill>
    <fill>
      <patternFill patternType="solid">
        <fgColor rgb="FF663300"/>
        <bgColor theme="0"/>
      </patternFill>
    </fill>
    <fill>
      <patternFill patternType="solid">
        <fgColor rgb="FF660066"/>
        <bgColor theme="0"/>
      </patternFill>
    </fill>
    <fill>
      <patternFill patternType="solid">
        <fgColor rgb="FF000066"/>
        <bgColor theme="0"/>
      </patternFill>
    </fill>
    <fill>
      <patternFill patternType="solid">
        <fgColor rgb="FF333333"/>
        <bgColor theme="0"/>
      </patternFill>
    </fill>
    <fill>
      <patternFill patternType="solid">
        <fgColor rgb="FF969696"/>
        <bgColor theme="0"/>
      </patternFill>
    </fill>
    <fill>
      <patternFill patternType="solid">
        <fgColor rgb="FF808000"/>
        <bgColor theme="0"/>
      </patternFill>
    </fill>
    <fill>
      <patternFill patternType="solid">
        <fgColor rgb="FF339966"/>
        <bgColor theme="0"/>
      </patternFill>
    </fill>
    <fill>
      <patternFill patternType="solid">
        <fgColor rgb="FFCC3300"/>
        <bgColor theme="0"/>
      </patternFill>
    </fill>
    <fill>
      <patternFill patternType="solid">
        <fgColor rgb="FF3366CC"/>
        <bgColor theme="0"/>
      </patternFill>
    </fill>
    <fill>
      <patternFill patternType="lightHorizontal">
        <fgColor theme="1" tint="0.34998626667073579"/>
        <bgColor theme="0"/>
      </patternFill>
    </fill>
    <fill>
      <patternFill patternType="lightVertical">
        <fgColor theme="1" tint="0.34998626667073579"/>
        <bgColor theme="0"/>
      </patternFill>
    </fill>
    <fill>
      <patternFill patternType="lightGrid">
        <fgColor theme="1" tint="0.34998626667073579"/>
        <bgColor theme="0"/>
      </patternFill>
    </fill>
    <fill>
      <gradientFill degree="90">
        <stop position="0">
          <color rgb="FFFF0000"/>
        </stop>
        <stop position="1">
          <color rgb="FFFFFF00"/>
        </stop>
      </gradientFill>
    </fill>
    <fill>
      <gradientFill degree="90">
        <stop position="0">
          <color rgb="FF00B0F0"/>
        </stop>
        <stop position="1">
          <color rgb="FFFFFF00"/>
        </stop>
      </gradientFill>
    </fill>
    <fill>
      <gradientFill degree="90">
        <stop position="0">
          <color theme="3" tint="-0.49803155613879818"/>
        </stop>
        <stop position="1">
          <color rgb="FFFFFF00"/>
        </stop>
      </gradientFill>
    </fill>
    <fill>
      <gradientFill degree="90">
        <stop position="0">
          <color theme="3" tint="-0.49803155613879818"/>
        </stop>
        <stop position="0.5">
          <color rgb="FFFFFF00"/>
        </stop>
        <stop position="1">
          <color theme="3" tint="-0.49803155613879818"/>
        </stop>
      </gradientFill>
    </fill>
    <fill>
      <gradientFill degree="90">
        <stop position="0">
          <color rgb="FFFF0000"/>
        </stop>
        <stop position="0.5">
          <color rgb="FFFFFF00"/>
        </stop>
        <stop position="1">
          <color rgb="FFFF0000"/>
        </stop>
      </gradientFill>
    </fill>
    <fill>
      <gradientFill degree="90">
        <stop position="0">
          <color rgb="FF00B0F0"/>
        </stop>
        <stop position="0.5">
          <color rgb="FFFFFF00"/>
        </stop>
        <stop position="1">
          <color rgb="FF00B0F0"/>
        </stop>
      </gradientFill>
    </fill>
    <fill>
      <patternFill patternType="solid">
        <fgColor rgb="FF7030A0"/>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8" tint="0.59999389629810485"/>
        <bgColor indexed="64"/>
      </patternFill>
    </fill>
  </fills>
  <borders count="1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medium">
        <color theme="1" tint="0.499984740745262"/>
      </left>
      <right/>
      <top style="medium">
        <color theme="1" tint="0.499984740745262"/>
      </top>
      <bottom style="medium">
        <color theme="1" tint="0.14996795556505021"/>
      </bottom>
      <diagonal/>
    </border>
    <border>
      <left/>
      <right/>
      <top style="medium">
        <color theme="1" tint="0.499984740745262"/>
      </top>
      <bottom style="medium">
        <color theme="1" tint="0.14996795556505021"/>
      </bottom>
      <diagonal/>
    </border>
    <border>
      <left/>
      <right style="medium">
        <color theme="1" tint="0.14996795556505021"/>
      </right>
      <top style="medium">
        <color theme="1" tint="0.499984740745262"/>
      </top>
      <bottom style="medium">
        <color theme="1" tint="0.14996795556505021"/>
      </bottom>
      <diagonal/>
    </border>
    <border>
      <left style="thin">
        <color theme="9" tint="0.59996337778862885"/>
      </left>
      <right style="medium">
        <color theme="5" tint="-0.499984740745262"/>
      </right>
      <top style="thin">
        <color theme="5" tint="-0.24994659260841701"/>
      </top>
      <bottom style="thin">
        <color theme="9" tint="0.59996337778862885"/>
      </bottom>
      <diagonal/>
    </border>
    <border>
      <left style="thin">
        <color theme="9" tint="0.59996337778862885"/>
      </left>
      <right style="medium">
        <color theme="5" tint="-0.499984740745262"/>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medium">
        <color theme="5" tint="-0.499984740745262"/>
      </bottom>
      <diagonal/>
    </border>
    <border>
      <left style="thin">
        <color theme="9" tint="0.59996337778862885"/>
      </left>
      <right style="medium">
        <color theme="5" tint="-0.499984740745262"/>
      </right>
      <top style="thin">
        <color theme="9" tint="0.59996337778862885"/>
      </top>
      <bottom style="medium">
        <color theme="5" tint="-0.499984740745262"/>
      </bottom>
      <diagonal/>
    </border>
    <border>
      <left style="medium">
        <color theme="5" tint="-0.499984740745262"/>
      </left>
      <right/>
      <top style="medium">
        <color theme="5" tint="-0.499984740745262"/>
      </top>
      <bottom style="thin">
        <color theme="5" tint="-0.24994659260841701"/>
      </bottom>
      <diagonal/>
    </border>
    <border>
      <left/>
      <right/>
      <top style="medium">
        <color theme="5" tint="-0.499984740745262"/>
      </top>
      <bottom style="thin">
        <color theme="5" tint="-0.24994659260841701"/>
      </bottom>
      <diagonal/>
    </border>
    <border>
      <left/>
      <right style="medium">
        <color theme="5" tint="-0.499984740745262"/>
      </right>
      <top style="medium">
        <color theme="5" tint="-0.499984740745262"/>
      </top>
      <bottom style="thin">
        <color theme="5"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medium">
        <color theme="5" tint="-0.499984740745262"/>
      </left>
      <right style="thin">
        <color theme="9" tint="0.39994506668294322"/>
      </right>
      <top/>
      <bottom style="thin">
        <color theme="9" tint="0.39994506668294322"/>
      </bottom>
      <diagonal/>
    </border>
    <border>
      <left style="thin">
        <color theme="9" tint="0.59996337778862885"/>
      </left>
      <right style="thin">
        <color theme="9" tint="0.59996337778862885"/>
      </right>
      <top style="thin">
        <color theme="5" tint="-0.24994659260841701"/>
      </top>
      <bottom style="thin">
        <color theme="9" tint="0.59996337778862885"/>
      </bottom>
      <diagonal/>
    </border>
    <border>
      <left style="medium">
        <color theme="5" tint="-0.499984740745262"/>
      </left>
      <right style="thin">
        <color theme="9" tint="0.59996337778862885"/>
      </right>
      <top style="thin">
        <color theme="5" tint="-0.24994659260841701"/>
      </top>
      <bottom style="thin">
        <color theme="9" tint="0.59996337778862885"/>
      </bottom>
      <diagonal/>
    </border>
    <border>
      <left/>
      <right/>
      <top style="thin">
        <color indexed="64"/>
      </top>
      <bottom/>
      <diagonal/>
    </border>
    <border>
      <left style="hair">
        <color auto="1"/>
      </left>
      <right style="thin">
        <color auto="1"/>
      </right>
      <top/>
      <bottom/>
      <diagonal/>
    </border>
    <border>
      <left style="medium">
        <color theme="5" tint="-0.499984740745262"/>
      </left>
      <right style="thin">
        <color theme="9" tint="0.39994506668294322"/>
      </right>
      <top style="thin">
        <color theme="9" tint="0.39994506668294322"/>
      </top>
      <bottom style="thin">
        <color theme="9" tint="0.39994506668294322"/>
      </bottom>
      <diagonal/>
    </border>
    <border>
      <left style="medium">
        <color theme="5" tint="-0.499984740745262"/>
      </left>
      <right style="thin">
        <color theme="9" tint="0.59996337778862885"/>
      </right>
      <top style="thin">
        <color theme="9" tint="0.59996337778862885"/>
      </top>
      <bottom style="thin">
        <color theme="9" tint="0.59996337778862885"/>
      </bottom>
      <diagonal/>
    </border>
    <border>
      <left style="thick">
        <color theme="0"/>
      </left>
      <right style="thick">
        <color theme="0"/>
      </right>
      <top style="thick">
        <color theme="0"/>
      </top>
      <bottom style="thick">
        <color theme="0"/>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90691854609822"/>
      </top>
      <bottom style="thin">
        <color theme="0" tint="-0.14990691854609822"/>
      </bottom>
      <diagonal/>
    </border>
    <border>
      <left style="medium">
        <color theme="5" tint="-0.499984740745262"/>
      </left>
      <right style="thin">
        <color theme="9" tint="0.39994506668294322"/>
      </right>
      <top style="thin">
        <color theme="9" tint="0.39994506668294322"/>
      </top>
      <bottom style="medium">
        <color theme="5" tint="-0.499984740745262"/>
      </bottom>
      <diagonal/>
    </border>
    <border>
      <left style="medium">
        <color theme="5" tint="-0.499984740745262"/>
      </left>
      <right style="thin">
        <color theme="9" tint="0.59996337778862885"/>
      </right>
      <top style="thin">
        <color theme="9" tint="0.59996337778862885"/>
      </top>
      <bottom style="medium">
        <color theme="5" tint="-0.499984740745262"/>
      </bottom>
      <diagonal/>
    </border>
    <border>
      <left style="thin">
        <color theme="0" tint="-0.1498764000366222"/>
      </left>
      <right style="thin">
        <color theme="0" tint="-0.1498764000366222"/>
      </right>
      <top style="thin">
        <color theme="0" tint="-0.14990691854609822"/>
      </top>
      <bottom/>
      <diagonal/>
    </border>
    <border>
      <left/>
      <right style="thin">
        <color theme="0" tint="-0.1498764000366222"/>
      </right>
      <top style="thin">
        <color theme="0" tint="-0.14990691854609822"/>
      </top>
      <bottom/>
      <diagonal/>
    </border>
    <border>
      <left style="thick">
        <color theme="0"/>
      </left>
      <right style="thick">
        <color theme="0"/>
      </right>
      <top style="thick">
        <color theme="0"/>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0" tint="-0.1498764000366222"/>
      </left>
      <right style="thin">
        <color theme="0" tint="-0.1498764000366222"/>
      </right>
      <top/>
      <bottom style="thin">
        <color theme="0" tint="-0.14990691854609822"/>
      </bottom>
      <diagonal/>
    </border>
    <border>
      <left/>
      <right style="thin">
        <color theme="0" tint="-0.1498764000366222"/>
      </right>
      <top/>
      <bottom style="thin">
        <color theme="0" tint="-0.14990691854609822"/>
      </bottom>
      <diagonal/>
    </border>
    <border>
      <left style="thick">
        <color theme="0"/>
      </left>
      <right style="thick">
        <color theme="0"/>
      </right>
      <top/>
      <bottom style="thick">
        <color theme="0"/>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medium">
        <color theme="1"/>
      </left>
      <right/>
      <top/>
      <bottom style="thin">
        <color theme="5" tint="-0.24994659260841701"/>
      </bottom>
      <diagonal/>
    </border>
    <border>
      <left/>
      <right/>
      <top/>
      <bottom style="thin">
        <color theme="5" tint="-0.24994659260841701"/>
      </bottom>
      <diagonal/>
    </border>
    <border>
      <left/>
      <right style="medium">
        <color theme="1"/>
      </right>
      <top/>
      <bottom style="thin">
        <color theme="5" tint="-0.24994659260841701"/>
      </bottom>
      <diagonal/>
    </border>
    <border>
      <left style="thick">
        <color theme="0"/>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ck">
        <color theme="0"/>
      </left>
      <right style="hair">
        <color auto="1"/>
      </right>
      <top/>
      <bottom style="thin">
        <color auto="1"/>
      </bottom>
      <diagonal/>
    </border>
    <border>
      <left style="hair">
        <color auto="1"/>
      </left>
      <right style="thin">
        <color auto="1"/>
      </right>
      <top/>
      <bottom style="thin">
        <color auto="1"/>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style="thin">
        <color indexed="64"/>
      </left>
      <right/>
      <top style="thin">
        <color indexed="64"/>
      </top>
      <bottom/>
      <diagonal/>
    </border>
    <border>
      <left style="thin">
        <color auto="1"/>
      </left>
      <right style="thin">
        <color theme="0" tint="-0.14996795556505021"/>
      </right>
      <top style="thin">
        <color auto="1"/>
      </top>
      <bottom/>
      <diagonal/>
    </border>
    <border>
      <left style="thin">
        <color theme="0" tint="-0.14996795556505021"/>
      </left>
      <right style="thin">
        <color auto="1"/>
      </right>
      <top style="thin">
        <color auto="1"/>
      </top>
      <bottom/>
      <diagonal/>
    </border>
    <border>
      <left/>
      <right style="thin">
        <color indexed="64"/>
      </right>
      <top style="thin">
        <color indexed="64"/>
      </top>
      <bottom/>
      <diagonal/>
    </border>
    <border>
      <left style="thin">
        <color auto="1"/>
      </left>
      <right/>
      <top/>
      <bottom style="thin">
        <color theme="1"/>
      </bottom>
      <diagonal/>
    </border>
    <border>
      <left/>
      <right/>
      <top/>
      <bottom style="thin">
        <color theme="1"/>
      </bottom>
      <diagonal/>
    </border>
    <border>
      <left style="thin">
        <color auto="1"/>
      </left>
      <right style="thin">
        <color theme="0" tint="-0.14996795556505021"/>
      </right>
      <top/>
      <bottom style="thin">
        <color theme="1"/>
      </bottom>
      <diagonal/>
    </border>
    <border>
      <left style="thin">
        <color theme="0" tint="-0.14996795556505021"/>
      </left>
      <right style="thin">
        <color auto="1"/>
      </right>
      <top/>
      <bottom style="thin">
        <color theme="1"/>
      </bottom>
      <diagonal/>
    </border>
    <border>
      <left style="thin">
        <color theme="1"/>
      </left>
      <right/>
      <top style="thin">
        <color theme="1"/>
      </top>
      <bottom/>
      <diagonal/>
    </border>
    <border>
      <left style="thin">
        <color auto="1"/>
      </left>
      <right style="thin">
        <color theme="0" tint="-0.24994659260841701"/>
      </right>
      <top style="thin">
        <color theme="1"/>
      </top>
      <bottom/>
      <diagonal/>
    </border>
    <border>
      <left style="thin">
        <color theme="0" tint="-0.24994659260841701"/>
      </left>
      <right style="thin">
        <color theme="1"/>
      </right>
      <top style="thin">
        <color theme="1"/>
      </top>
      <bottom/>
      <diagonal/>
    </border>
    <border>
      <left style="thin">
        <color theme="1"/>
      </left>
      <right/>
      <top style="thin">
        <color indexed="64"/>
      </top>
      <bottom style="thin">
        <color theme="0" tint="-0.34998626667073579"/>
      </bottom>
      <diagonal/>
    </border>
    <border>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theme="1"/>
      </left>
      <right/>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theme="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top/>
      <bottom style="thin">
        <color theme="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1"/>
      </left>
      <right/>
      <top style="thin">
        <color theme="0" tint="-0.34998626667073579"/>
      </top>
      <bottom style="thin">
        <color theme="1"/>
      </bottom>
      <diagonal/>
    </border>
    <border>
      <left/>
      <right style="thin">
        <color auto="1"/>
      </right>
      <top style="thin">
        <color theme="0" tint="-0.34998626667073579"/>
      </top>
      <bottom style="thin">
        <color theme="1"/>
      </bottom>
      <diagonal/>
    </border>
    <border>
      <left style="thin">
        <color auto="1"/>
      </left>
      <right/>
      <top style="thin">
        <color theme="0" tint="-0.34998626667073579"/>
      </top>
      <bottom style="thin">
        <color theme="1"/>
      </bottom>
      <diagonal/>
    </border>
    <border>
      <left style="hair">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s>
  <cellStyleXfs count="108">
    <xf numFmtId="0" fontId="0"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5" fillId="0" borderId="0"/>
    <xf numFmtId="0" fontId="24" fillId="0" borderId="0" applyNumberFormat="0" applyFill="0" applyBorder="0" applyAlignment="0" applyProtection="0">
      <alignment vertical="top"/>
      <protection locked="0"/>
    </xf>
    <xf numFmtId="0" fontId="3" fillId="0" borderId="0"/>
  </cellStyleXfs>
  <cellXfs count="385">
    <xf numFmtId="0" fontId="0" fillId="0" borderId="0" xfId="0"/>
    <xf numFmtId="0" fontId="0" fillId="0" borderId="0" xfId="0" applyAlignment="1">
      <alignment vertical="center"/>
    </xf>
    <xf numFmtId="0" fontId="7"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xf numFmtId="0" fontId="0" fillId="0" borderId="11"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10" fillId="0" borderId="12" xfId="0" applyFont="1" applyBorder="1" applyAlignment="1">
      <alignment horizontal="center" vertical="center"/>
    </xf>
    <xf numFmtId="0" fontId="0" fillId="0" borderId="20" xfId="0" applyBorder="1"/>
    <xf numFmtId="0" fontId="0" fillId="0" borderId="8" xfId="0" applyBorder="1"/>
    <xf numFmtId="0" fontId="6" fillId="0" borderId="0" xfId="0" applyNumberFormat="1" applyFont="1" applyAlignment="1">
      <alignment horizontal="left" vertical="center"/>
    </xf>
    <xf numFmtId="0" fontId="5" fillId="3" borderId="22" xfId="0" applyFont="1" applyFill="1" applyBorder="1" applyAlignment="1">
      <alignment horizontal="center" vertical="center"/>
    </xf>
    <xf numFmtId="0" fontId="11" fillId="3" borderId="2" xfId="0" applyFont="1" applyFill="1" applyBorder="1" applyAlignment="1">
      <alignment horizontal="center" vertical="center"/>
    </xf>
    <xf numFmtId="0" fontId="16" fillId="2" borderId="14" xfId="0" applyFont="1" applyFill="1" applyBorder="1" applyAlignment="1">
      <alignment vertical="center"/>
    </xf>
    <xf numFmtId="0" fontId="17" fillId="2" borderId="15" xfId="0" applyFont="1" applyFill="1" applyBorder="1" applyAlignment="1">
      <alignment horizontal="center" vertical="center"/>
    </xf>
    <xf numFmtId="0" fontId="16" fillId="2" borderId="16" xfId="0" applyFont="1" applyFill="1" applyBorder="1" applyAlignment="1">
      <alignment vertical="center"/>
    </xf>
    <xf numFmtId="0" fontId="17" fillId="2" borderId="17" xfId="0" applyFont="1" applyFill="1" applyBorder="1" applyAlignment="1">
      <alignment horizontal="center" vertical="center"/>
    </xf>
    <xf numFmtId="0" fontId="16" fillId="2" borderId="18" xfId="0" applyFont="1" applyFill="1" applyBorder="1" applyAlignment="1">
      <alignment vertical="center"/>
    </xf>
    <xf numFmtId="0" fontId="17" fillId="2" borderId="19" xfId="0" applyFont="1" applyFill="1" applyBorder="1" applyAlignment="1">
      <alignment horizontal="center" vertical="center"/>
    </xf>
    <xf numFmtId="0" fontId="4" fillId="5" borderId="0" xfId="85" applyFill="1" applyBorder="1"/>
    <xf numFmtId="0" fontId="4" fillId="5" borderId="0" xfId="76" applyFill="1" applyBorder="1"/>
    <xf numFmtId="0" fontId="23" fillId="7" borderId="0" xfId="0" applyFont="1" applyFill="1" applyBorder="1" applyAlignment="1" applyProtection="1">
      <alignment horizontal="center" vertical="center" wrapText="1"/>
      <protection hidden="1"/>
    </xf>
    <xf numFmtId="0" fontId="4" fillId="0" borderId="0" xfId="76"/>
    <xf numFmtId="0" fontId="26" fillId="9" borderId="31" xfId="76" applyFont="1" applyFill="1" applyBorder="1" applyAlignment="1" applyProtection="1">
      <alignment horizontal="center" vertical="center"/>
      <protection hidden="1"/>
    </xf>
    <xf numFmtId="0" fontId="4" fillId="5" borderId="1" xfId="85" applyFill="1" applyBorder="1"/>
    <xf numFmtId="0" fontId="4" fillId="5" borderId="1" xfId="76" applyFill="1" applyBorder="1"/>
    <xf numFmtId="17" fontId="4" fillId="5" borderId="1" xfId="76" quotePrefix="1" applyNumberFormat="1" applyFill="1" applyBorder="1"/>
    <xf numFmtId="0" fontId="27" fillId="9" borderId="32" xfId="76" applyFont="1" applyFill="1" applyBorder="1" applyAlignment="1" applyProtection="1">
      <alignment horizontal="center" vertical="center"/>
      <protection hidden="1"/>
    </xf>
    <xf numFmtId="0" fontId="28" fillId="10" borderId="0" xfId="85" applyFont="1" applyFill="1" applyProtection="1">
      <protection hidden="1"/>
    </xf>
    <xf numFmtId="0" fontId="29" fillId="10" borderId="0" xfId="85" applyFont="1" applyFill="1" applyAlignment="1">
      <alignment horizontal="center" vertical="center" wrapText="1"/>
    </xf>
    <xf numFmtId="0" fontId="4" fillId="10" borderId="0" xfId="76" applyFill="1"/>
    <xf numFmtId="17" fontId="4" fillId="10" borderId="0" xfId="76" quotePrefix="1" applyNumberFormat="1" applyFill="1"/>
    <xf numFmtId="22" fontId="4" fillId="0" borderId="0" xfId="76" applyNumberFormat="1"/>
    <xf numFmtId="14" fontId="30" fillId="10" borderId="0" xfId="76" applyNumberFormat="1" applyFont="1" applyFill="1" applyAlignment="1" applyProtection="1">
      <alignment horizontal="center" vertical="center" wrapText="1"/>
      <protection hidden="1"/>
    </xf>
    <xf numFmtId="0" fontId="27" fillId="9" borderId="33" xfId="76" applyFont="1" applyFill="1" applyBorder="1" applyAlignment="1" applyProtection="1">
      <alignment horizontal="center" vertical="center"/>
      <protection hidden="1"/>
    </xf>
    <xf numFmtId="14" fontId="4" fillId="0" borderId="0" xfId="76" applyNumberFormat="1"/>
    <xf numFmtId="0" fontId="30" fillId="10" borderId="0" xfId="76" applyFont="1" applyFill="1" applyAlignment="1" applyProtection="1">
      <alignment horizontal="center" vertical="center" wrapText="1"/>
      <protection hidden="1"/>
    </xf>
    <xf numFmtId="0" fontId="4" fillId="0" borderId="0" xfId="76" applyAlignment="1" applyProtection="1">
      <alignment vertical="center"/>
      <protection hidden="1"/>
    </xf>
    <xf numFmtId="0" fontId="4" fillId="0" borderId="0" xfId="76" applyProtection="1">
      <protection hidden="1"/>
    </xf>
    <xf numFmtId="0" fontId="27" fillId="9" borderId="34" xfId="76" applyFont="1" applyFill="1" applyBorder="1" applyAlignment="1" applyProtection="1">
      <alignment horizontal="center" vertical="center"/>
      <protection hidden="1"/>
    </xf>
    <xf numFmtId="0" fontId="27" fillId="9" borderId="35" xfId="76" applyFont="1" applyFill="1" applyBorder="1" applyAlignment="1" applyProtection="1">
      <alignment horizontal="center" vertical="center"/>
      <protection hidden="1"/>
    </xf>
    <xf numFmtId="0" fontId="0" fillId="0" borderId="0" xfId="76" applyFont="1"/>
    <xf numFmtId="0" fontId="34" fillId="11" borderId="36" xfId="76" applyFont="1" applyFill="1" applyBorder="1" applyAlignment="1" applyProtection="1">
      <alignment horizontal="center" vertical="center"/>
      <protection hidden="1"/>
    </xf>
    <xf numFmtId="0" fontId="37" fillId="14" borderId="43" xfId="76" applyFont="1" applyFill="1" applyBorder="1" applyAlignment="1" applyProtection="1">
      <alignment horizontal="left" vertical="center"/>
      <protection hidden="1"/>
    </xf>
    <xf numFmtId="0" fontId="26" fillId="9" borderId="44" xfId="76" applyFont="1" applyFill="1" applyBorder="1" applyAlignment="1" applyProtection="1">
      <alignment horizontal="center" vertical="center"/>
      <protection hidden="1"/>
    </xf>
    <xf numFmtId="0" fontId="26" fillId="0" borderId="0" xfId="76" applyFont="1" applyAlignment="1" applyProtection="1">
      <alignment horizontal="center" vertical="center"/>
      <protection hidden="1"/>
    </xf>
    <xf numFmtId="0" fontId="26" fillId="0" borderId="0" xfId="76" applyFont="1" applyAlignment="1" applyProtection="1">
      <alignment vertical="center"/>
      <protection hidden="1"/>
    </xf>
    <xf numFmtId="0" fontId="37" fillId="14" borderId="45" xfId="76" applyFont="1" applyFill="1" applyBorder="1" applyAlignment="1" applyProtection="1">
      <alignment horizontal="left" vertical="center"/>
      <protection hidden="1"/>
    </xf>
    <xf numFmtId="0" fontId="4" fillId="0" borderId="0" xfId="76" applyBorder="1" applyProtection="1">
      <protection hidden="1"/>
    </xf>
    <xf numFmtId="0" fontId="4" fillId="0" borderId="46" xfId="76" applyBorder="1" applyProtection="1">
      <protection hidden="1"/>
    </xf>
    <xf numFmtId="0" fontId="4" fillId="0" borderId="25" xfId="76" applyBorder="1" applyProtection="1">
      <protection hidden="1"/>
    </xf>
    <xf numFmtId="0" fontId="34" fillId="0" borderId="23" xfId="76" applyFont="1" applyBorder="1" applyAlignment="1">
      <alignment horizontal="center" vertical="center"/>
    </xf>
    <xf numFmtId="0" fontId="34" fillId="0" borderId="47" xfId="76" applyFont="1" applyBorder="1" applyAlignment="1">
      <alignment horizontal="center" vertical="center"/>
    </xf>
    <xf numFmtId="0" fontId="4" fillId="0" borderId="0" xfId="76" applyNumberFormat="1"/>
    <xf numFmtId="0" fontId="34" fillId="14" borderId="48" xfId="76" applyFont="1" applyFill="1" applyBorder="1" applyAlignment="1" applyProtection="1">
      <alignment horizontal="left" vertical="center"/>
      <protection hidden="1"/>
    </xf>
    <xf numFmtId="0" fontId="4" fillId="0" borderId="0" xfId="76" applyAlignment="1" applyProtection="1">
      <alignment horizontal="center" vertical="center"/>
      <protection hidden="1"/>
    </xf>
    <xf numFmtId="0" fontId="34" fillId="14" borderId="49" xfId="76" applyFont="1" applyFill="1" applyBorder="1" applyAlignment="1" applyProtection="1">
      <alignment horizontal="left" vertical="center"/>
      <protection hidden="1"/>
    </xf>
    <xf numFmtId="0" fontId="38" fillId="15" borderId="50" xfId="76" applyFont="1" applyFill="1" applyBorder="1" applyAlignment="1">
      <alignment horizontal="center" vertical="center"/>
    </xf>
    <xf numFmtId="0" fontId="4" fillId="0" borderId="42" xfId="85" applyBorder="1" applyAlignment="1">
      <alignment horizontal="center" vertical="center"/>
    </xf>
    <xf numFmtId="0" fontId="4" fillId="0" borderId="13" xfId="85" applyBorder="1" applyAlignment="1">
      <alignment horizontal="center" vertical="center"/>
    </xf>
    <xf numFmtId="0" fontId="22" fillId="9" borderId="51" xfId="76" applyFont="1" applyFill="1" applyBorder="1" applyAlignment="1" applyProtection="1">
      <alignment horizontal="center" vertical="center"/>
      <protection hidden="1"/>
    </xf>
    <xf numFmtId="0" fontId="39" fillId="0" borderId="52" xfId="76" applyFont="1" applyBorder="1" applyAlignment="1" applyProtection="1">
      <alignment horizontal="left" indent="1"/>
      <protection hidden="1"/>
    </xf>
    <xf numFmtId="0" fontId="38" fillId="16" borderId="50" xfId="76" applyFont="1" applyFill="1" applyBorder="1" applyAlignment="1">
      <alignment horizontal="center" vertical="center"/>
    </xf>
    <xf numFmtId="0" fontId="4" fillId="0" borderId="7" xfId="85" applyBorder="1" applyAlignment="1">
      <alignment horizontal="center" vertical="center"/>
    </xf>
    <xf numFmtId="0" fontId="4" fillId="0" borderId="9" xfId="85" applyBorder="1" applyAlignment="1">
      <alignment horizontal="center" vertical="center"/>
    </xf>
    <xf numFmtId="14" fontId="0" fillId="0" borderId="0" xfId="76" applyNumberFormat="1" applyFont="1"/>
    <xf numFmtId="0" fontId="22" fillId="9" borderId="53" xfId="76" applyFont="1" applyFill="1" applyBorder="1" applyAlignment="1" applyProtection="1">
      <alignment horizontal="center" vertical="center"/>
      <protection hidden="1"/>
    </xf>
    <xf numFmtId="0" fontId="38" fillId="17" borderId="50" xfId="76" applyFont="1" applyFill="1" applyBorder="1" applyAlignment="1">
      <alignment horizontal="center" vertical="center"/>
    </xf>
    <xf numFmtId="0" fontId="40" fillId="18" borderId="50" xfId="76" applyFont="1" applyFill="1" applyBorder="1" applyAlignment="1">
      <alignment horizontal="center" vertical="center"/>
    </xf>
    <xf numFmtId="0" fontId="38" fillId="19" borderId="50" xfId="76" applyFont="1" applyFill="1" applyBorder="1" applyAlignment="1">
      <alignment horizontal="center" vertical="center"/>
    </xf>
    <xf numFmtId="0" fontId="34" fillId="14" borderId="54" xfId="76" applyFont="1" applyFill="1" applyBorder="1" applyAlignment="1" applyProtection="1">
      <alignment horizontal="left" vertical="center"/>
      <protection hidden="1"/>
    </xf>
    <xf numFmtId="0" fontId="34" fillId="14" borderId="55" xfId="76" applyFont="1" applyFill="1" applyBorder="1" applyAlignment="1" applyProtection="1">
      <alignment horizontal="left" vertical="center"/>
      <protection hidden="1"/>
    </xf>
    <xf numFmtId="0" fontId="38" fillId="20" borderId="50" xfId="76" applyFont="1" applyFill="1" applyBorder="1" applyAlignment="1">
      <alignment horizontal="center" vertical="center"/>
    </xf>
    <xf numFmtId="0" fontId="41" fillId="10" borderId="0" xfId="76" applyFont="1" applyFill="1" applyAlignment="1" applyProtection="1">
      <alignment vertical="center"/>
      <protection hidden="1"/>
    </xf>
    <xf numFmtId="0" fontId="4" fillId="0" borderId="0" xfId="85" applyProtection="1">
      <protection hidden="1"/>
    </xf>
    <xf numFmtId="0" fontId="4" fillId="0" borderId="24" xfId="76" applyBorder="1" applyProtection="1">
      <protection hidden="1"/>
    </xf>
    <xf numFmtId="0" fontId="41" fillId="10" borderId="0" xfId="76" applyNumberFormat="1" applyFont="1" applyFill="1" applyProtection="1">
      <protection hidden="1"/>
    </xf>
    <xf numFmtId="0" fontId="4" fillId="0" borderId="25" xfId="76" applyBorder="1" applyAlignment="1" applyProtection="1">
      <alignment horizontal="center" vertical="center"/>
      <protection hidden="1"/>
    </xf>
    <xf numFmtId="0" fontId="42" fillId="9" borderId="53" xfId="76" applyFont="1" applyFill="1" applyBorder="1" applyAlignment="1" applyProtection="1">
      <alignment horizontal="center" vertical="center"/>
      <protection hidden="1"/>
    </xf>
    <xf numFmtId="0" fontId="38" fillId="22" borderId="50" xfId="76" applyFont="1" applyFill="1" applyBorder="1" applyAlignment="1">
      <alignment horizontal="center" vertical="center"/>
    </xf>
    <xf numFmtId="0" fontId="38" fillId="23" borderId="50" xfId="76" applyFont="1" applyFill="1" applyBorder="1" applyAlignment="1">
      <alignment horizontal="center" vertical="center"/>
    </xf>
    <xf numFmtId="164" fontId="41" fillId="10" borderId="0" xfId="76" applyNumberFormat="1" applyFont="1" applyFill="1" applyProtection="1">
      <protection hidden="1"/>
    </xf>
    <xf numFmtId="0" fontId="38" fillId="24" borderId="50" xfId="76" applyFont="1" applyFill="1" applyBorder="1" applyAlignment="1">
      <alignment horizontal="center" vertical="center"/>
    </xf>
    <xf numFmtId="0" fontId="38" fillId="25" borderId="50" xfId="76" applyFont="1" applyFill="1" applyBorder="1" applyAlignment="1">
      <alignment horizontal="center" vertical="center"/>
    </xf>
    <xf numFmtId="0" fontId="40" fillId="26" borderId="50" xfId="76" applyFont="1" applyFill="1" applyBorder="1" applyAlignment="1">
      <alignment horizontal="center" vertical="center"/>
    </xf>
    <xf numFmtId="0" fontId="40" fillId="27" borderId="50" xfId="76" applyFont="1" applyFill="1" applyBorder="1" applyAlignment="1">
      <alignment horizontal="center" vertical="center"/>
    </xf>
    <xf numFmtId="0" fontId="40" fillId="28" borderId="50" xfId="76" applyFont="1" applyFill="1" applyBorder="1" applyAlignment="1">
      <alignment horizontal="center" vertical="center"/>
    </xf>
    <xf numFmtId="0" fontId="40" fillId="29" borderId="50" xfId="76" applyFont="1" applyFill="1" applyBorder="1" applyAlignment="1">
      <alignment horizontal="center" vertical="center"/>
    </xf>
    <xf numFmtId="0" fontId="4" fillId="0" borderId="25" xfId="76" applyBorder="1" applyAlignment="1" applyProtection="1">
      <alignment vertical="center"/>
      <protection hidden="1"/>
    </xf>
    <xf numFmtId="0" fontId="40" fillId="31" borderId="50" xfId="76" applyFont="1" applyFill="1" applyBorder="1" applyAlignment="1">
      <alignment horizontal="center" vertical="center"/>
    </xf>
    <xf numFmtId="0" fontId="40" fillId="32" borderId="50" xfId="76" applyFont="1" applyFill="1" applyBorder="1" applyAlignment="1">
      <alignment horizontal="center" vertical="center"/>
    </xf>
    <xf numFmtId="0" fontId="40" fillId="33" borderId="50" xfId="76" applyFont="1" applyFill="1" applyBorder="1" applyAlignment="1">
      <alignment horizontal="center" vertical="center"/>
    </xf>
    <xf numFmtId="0" fontId="40" fillId="34" borderId="50" xfId="76" applyFont="1" applyFill="1" applyBorder="1" applyAlignment="1">
      <alignment horizontal="center" vertical="center"/>
    </xf>
    <xf numFmtId="0" fontId="38" fillId="35" borderId="50" xfId="76" applyFont="1" applyFill="1" applyBorder="1" applyAlignment="1">
      <alignment horizontal="center" vertical="center"/>
    </xf>
    <xf numFmtId="0" fontId="38" fillId="36" borderId="50" xfId="76" applyFont="1" applyFill="1" applyBorder="1" applyAlignment="1">
      <alignment horizontal="center" vertical="center"/>
    </xf>
    <xf numFmtId="0" fontId="38" fillId="37" borderId="50" xfId="76" applyFont="1" applyFill="1" applyBorder="1" applyAlignment="1">
      <alignment horizontal="center" vertical="center"/>
    </xf>
    <xf numFmtId="0" fontId="38" fillId="38" borderId="50" xfId="76" applyFont="1" applyFill="1" applyBorder="1" applyAlignment="1">
      <alignment horizontal="center" vertical="center"/>
    </xf>
    <xf numFmtId="0" fontId="38" fillId="40" borderId="50" xfId="76" applyFont="1" applyFill="1" applyBorder="1" applyAlignment="1">
      <alignment horizontal="center" vertical="center"/>
    </xf>
    <xf numFmtId="0" fontId="4" fillId="0" borderId="52" xfId="76" applyBorder="1" applyAlignment="1" applyProtection="1">
      <alignment horizontal="left" indent="1"/>
      <protection hidden="1"/>
    </xf>
    <xf numFmtId="0" fontId="38" fillId="41" borderId="50" xfId="76" applyFont="1" applyFill="1" applyBorder="1" applyAlignment="1">
      <alignment horizontal="center" vertical="center"/>
    </xf>
    <xf numFmtId="0" fontId="38" fillId="42" borderId="50" xfId="76" applyFont="1" applyFill="1" applyBorder="1" applyAlignment="1">
      <alignment horizontal="center" vertical="center"/>
    </xf>
    <xf numFmtId="0" fontId="38" fillId="43" borderId="50" xfId="76" applyFont="1" applyFill="1" applyBorder="1" applyAlignment="1">
      <alignment horizontal="center" vertical="center"/>
    </xf>
    <xf numFmtId="0" fontId="4" fillId="44" borderId="50" xfId="76" applyFill="1" applyBorder="1"/>
    <xf numFmtId="0" fontId="22" fillId="9" borderId="77" xfId="76" applyFont="1" applyFill="1" applyBorder="1" applyAlignment="1" applyProtection="1">
      <alignment horizontal="center" vertical="center"/>
      <protection hidden="1"/>
    </xf>
    <xf numFmtId="0" fontId="38" fillId="9" borderId="0" xfId="76" applyFont="1" applyFill="1" applyBorder="1" applyAlignment="1" applyProtection="1">
      <alignment horizontal="center" vertical="center"/>
      <protection hidden="1"/>
    </xf>
    <xf numFmtId="0" fontId="4" fillId="0" borderId="0" xfId="76" applyBorder="1" applyAlignment="1" applyProtection="1">
      <alignment horizontal="left" indent="1"/>
      <protection hidden="1"/>
    </xf>
    <xf numFmtId="0" fontId="41" fillId="10" borderId="0" xfId="76" applyFont="1" applyFill="1" applyProtection="1">
      <protection hidden="1"/>
    </xf>
    <xf numFmtId="0" fontId="22" fillId="0" borderId="26" xfId="76" applyFont="1" applyBorder="1" applyAlignment="1" applyProtection="1">
      <alignment vertical="center"/>
      <protection hidden="1"/>
    </xf>
    <xf numFmtId="0" fontId="4" fillId="0" borderId="1" xfId="76" applyBorder="1" applyAlignment="1" applyProtection="1">
      <alignment vertical="center"/>
      <protection hidden="1"/>
    </xf>
    <xf numFmtId="0" fontId="4" fillId="0" borderId="3" xfId="76" applyBorder="1" applyAlignment="1" applyProtection="1">
      <alignment vertical="center"/>
      <protection hidden="1"/>
    </xf>
    <xf numFmtId="0" fontId="43" fillId="45" borderId="0" xfId="76" applyFont="1" applyFill="1" applyBorder="1" applyAlignment="1" applyProtection="1">
      <alignment horizontal="left" vertical="center"/>
      <protection hidden="1"/>
    </xf>
    <xf numFmtId="0" fontId="27" fillId="9" borderId="0" xfId="76" applyFont="1" applyFill="1" applyBorder="1" applyAlignment="1" applyProtection="1">
      <alignment horizontal="center" vertical="center"/>
      <protection hidden="1"/>
    </xf>
    <xf numFmtId="0" fontId="4" fillId="45" borderId="0" xfId="76" applyFill="1" applyAlignment="1" applyProtection="1">
      <alignment horizontal="center" vertical="center"/>
      <protection hidden="1"/>
    </xf>
    <xf numFmtId="0" fontId="34" fillId="45" borderId="0" xfId="76" applyFont="1" applyFill="1" applyBorder="1" applyAlignment="1" applyProtection="1">
      <alignment horizontal="left" vertical="center"/>
      <protection hidden="1"/>
    </xf>
    <xf numFmtId="0" fontId="4" fillId="45" borderId="0" xfId="76" applyFill="1" applyAlignment="1" applyProtection="1">
      <alignment vertical="center"/>
      <protection hidden="1"/>
    </xf>
    <xf numFmtId="0" fontId="22" fillId="45" borderId="0" xfId="76" applyFont="1" applyFill="1" applyBorder="1" applyAlignment="1" applyProtection="1">
      <alignment vertical="center"/>
      <protection hidden="1"/>
    </xf>
    <xf numFmtId="0" fontId="4" fillId="45" borderId="0" xfId="76" applyFill="1" applyBorder="1" applyAlignment="1" applyProtection="1">
      <alignment vertical="center"/>
      <protection hidden="1"/>
    </xf>
    <xf numFmtId="0" fontId="41" fillId="10" borderId="0" xfId="76" applyFont="1" applyFill="1"/>
    <xf numFmtId="0" fontId="4" fillId="10" borderId="0" xfId="76" applyFill="1" applyAlignment="1">
      <alignment vertical="center"/>
    </xf>
    <xf numFmtId="0" fontId="4" fillId="10" borderId="0" xfId="85" applyFill="1"/>
    <xf numFmtId="0" fontId="44" fillId="14" borderId="0" xfId="76" applyFont="1" applyFill="1" applyBorder="1" applyAlignment="1" applyProtection="1">
      <alignment horizontal="right" vertical="center"/>
      <protection hidden="1"/>
    </xf>
    <xf numFmtId="0" fontId="4" fillId="0" borderId="0" xfId="76" applyAlignment="1">
      <alignment vertical="center"/>
    </xf>
    <xf numFmtId="0" fontId="4" fillId="0" borderId="0" xfId="85"/>
    <xf numFmtId="0" fontId="4" fillId="5" borderId="0" xfId="85" applyFill="1"/>
    <xf numFmtId="0" fontId="46" fillId="5" borderId="0" xfId="85" applyFont="1" applyFill="1" applyAlignment="1">
      <alignment vertical="center"/>
    </xf>
    <xf numFmtId="0" fontId="4" fillId="46" borderId="0" xfId="85" applyFill="1"/>
    <xf numFmtId="0" fontId="0" fillId="46" borderId="0" xfId="0" applyFill="1"/>
    <xf numFmtId="0" fontId="19" fillId="46" borderId="0" xfId="85" applyFont="1" applyFill="1"/>
    <xf numFmtId="0" fontId="46" fillId="47" borderId="46" xfId="85" applyFont="1" applyFill="1" applyBorder="1" applyAlignment="1">
      <alignment horizontal="center" vertical="center" wrapText="1"/>
    </xf>
    <xf numFmtId="0" fontId="46" fillId="47" borderId="83" xfId="85" applyFont="1" applyFill="1" applyBorder="1" applyAlignment="1">
      <alignment horizontal="center" vertical="center"/>
    </xf>
    <xf numFmtId="0" fontId="4" fillId="4" borderId="39" xfId="85" applyFill="1" applyBorder="1" applyAlignment="1">
      <alignment horizontal="center" vertical="center"/>
    </xf>
    <xf numFmtId="0" fontId="4" fillId="4" borderId="41" xfId="85" applyFill="1" applyBorder="1" applyAlignment="1">
      <alignment horizontal="center" vertical="center"/>
    </xf>
    <xf numFmtId="0" fontId="27" fillId="9" borderId="86" xfId="76" applyFont="1" applyFill="1" applyBorder="1" applyAlignment="1" applyProtection="1">
      <alignment horizontal="center" vertical="center"/>
      <protection hidden="1"/>
    </xf>
    <xf numFmtId="0" fontId="0" fillId="0" borderId="0" xfId="0" applyAlignment="1">
      <alignment horizontal="center" vertical="center"/>
    </xf>
    <xf numFmtId="0" fontId="4" fillId="0" borderId="89" xfId="85" applyBorder="1" applyAlignment="1">
      <alignment horizontal="center" vertical="center"/>
    </xf>
    <xf numFmtId="0" fontId="4" fillId="14" borderId="90" xfId="85" applyFill="1" applyBorder="1" applyAlignment="1">
      <alignment horizontal="center" vertical="center"/>
    </xf>
    <xf numFmtId="0" fontId="4" fillId="0" borderId="91" xfId="85" applyBorder="1" applyAlignment="1">
      <alignment horizontal="center" vertical="center"/>
    </xf>
    <xf numFmtId="0" fontId="4" fillId="0" borderId="0" xfId="85" applyAlignment="1">
      <alignment horizontal="center"/>
    </xf>
    <xf numFmtId="0" fontId="27" fillId="9" borderId="92" xfId="76" applyFont="1" applyFill="1" applyBorder="1" applyAlignment="1" applyProtection="1">
      <alignment horizontal="center" vertical="center"/>
      <protection hidden="1"/>
    </xf>
    <xf numFmtId="0" fontId="4" fillId="0" borderId="95" xfId="85" applyBorder="1" applyAlignment="1">
      <alignment horizontal="center" vertical="center"/>
    </xf>
    <xf numFmtId="0" fontId="4" fillId="14" borderId="96" xfId="85" applyFill="1" applyBorder="1" applyAlignment="1">
      <alignment horizontal="center" vertical="center"/>
    </xf>
    <xf numFmtId="0" fontId="4" fillId="0" borderId="97" xfId="85" applyBorder="1" applyAlignment="1">
      <alignment horizontal="center" vertical="center"/>
    </xf>
    <xf numFmtId="0" fontId="27" fillId="9" borderId="98" xfId="76" applyFont="1" applyFill="1" applyBorder="1" applyAlignment="1" applyProtection="1">
      <alignment horizontal="center" vertical="center"/>
      <protection hidden="1"/>
    </xf>
    <xf numFmtId="0" fontId="4" fillId="0" borderId="99" xfId="85" applyBorder="1" applyAlignment="1">
      <alignment horizontal="left" indent="1"/>
    </xf>
    <xf numFmtId="0" fontId="26" fillId="9" borderId="98" xfId="76" applyFont="1" applyFill="1" applyBorder="1" applyAlignment="1" applyProtection="1">
      <alignment horizontal="center" vertical="center"/>
      <protection hidden="1"/>
    </xf>
    <xf numFmtId="0" fontId="4" fillId="14" borderId="96" xfId="85" applyFill="1" applyBorder="1" applyAlignment="1" applyProtection="1">
      <alignment horizontal="center" vertical="center"/>
    </xf>
    <xf numFmtId="0" fontId="27" fillId="9" borderId="100" xfId="76" applyFont="1" applyFill="1" applyBorder="1" applyAlignment="1" applyProtection="1">
      <alignment horizontal="center" vertical="center"/>
      <protection hidden="1"/>
    </xf>
    <xf numFmtId="0" fontId="0" fillId="0" borderId="83" xfId="0" applyBorder="1" applyAlignment="1">
      <alignment horizontal="center" vertical="center"/>
    </xf>
    <xf numFmtId="0" fontId="27" fillId="9" borderId="101" xfId="76" applyFont="1" applyFill="1" applyBorder="1" applyAlignment="1" applyProtection="1">
      <alignment horizontal="center" vertical="center"/>
      <protection hidden="1"/>
    </xf>
    <xf numFmtId="0" fontId="4" fillId="0" borderId="102" xfId="85" applyBorder="1" applyAlignment="1">
      <alignment horizontal="left" indent="1"/>
    </xf>
    <xf numFmtId="0" fontId="4" fillId="0" borderId="103" xfId="85" applyBorder="1" applyAlignment="1">
      <alignment horizontal="center" vertical="center"/>
    </xf>
    <xf numFmtId="0" fontId="4" fillId="14" borderId="104" xfId="85" applyFill="1" applyBorder="1" applyAlignment="1">
      <alignment horizontal="center" vertical="center"/>
    </xf>
    <xf numFmtId="0" fontId="4" fillId="0" borderId="105" xfId="85" applyBorder="1" applyAlignment="1">
      <alignment horizontal="center" vertical="center"/>
    </xf>
    <xf numFmtId="0" fontId="0" fillId="0" borderId="8" xfId="0" applyBorder="1" applyAlignment="1">
      <alignment horizontal="center" vertical="center"/>
    </xf>
    <xf numFmtId="0" fontId="4" fillId="0" borderId="0" xfId="85" applyAlignment="1">
      <alignment horizontal="center" vertical="center"/>
    </xf>
    <xf numFmtId="0" fontId="4" fillId="3" borderId="0" xfId="85" applyFill="1" applyAlignment="1">
      <alignment horizontal="center" vertical="center"/>
    </xf>
    <xf numFmtId="0" fontId="4" fillId="8" borderId="0" xfId="85" applyFill="1" applyAlignment="1">
      <alignment horizontal="center" vertical="center"/>
    </xf>
    <xf numFmtId="0" fontId="4" fillId="0" borderId="0" xfId="85" applyFill="1" applyAlignment="1">
      <alignment horizontal="center" vertical="center"/>
    </xf>
    <xf numFmtId="0" fontId="10" fillId="0" borderId="0" xfId="0" applyFont="1" applyFill="1" applyBorder="1" applyAlignment="1">
      <alignment horizontal="left" vertical="center"/>
    </xf>
    <xf numFmtId="0" fontId="7" fillId="0" borderId="0" xfId="0" applyFont="1" applyBorder="1" applyAlignment="1">
      <alignment horizontal="center" vertical="center"/>
    </xf>
    <xf numFmtId="0" fontId="4" fillId="3" borderId="0" xfId="85" applyFill="1" applyAlignment="1">
      <alignment horizontal="center"/>
    </xf>
    <xf numFmtId="0" fontId="4" fillId="8" borderId="0" xfId="85" applyFill="1" applyAlignment="1">
      <alignment horizontal="center"/>
    </xf>
    <xf numFmtId="1" fontId="4" fillId="0" borderId="0" xfId="85" applyNumberFormat="1" applyAlignment="1">
      <alignment horizontal="center"/>
    </xf>
    <xf numFmtId="0" fontId="48" fillId="2" borderId="13" xfId="0" applyFont="1" applyFill="1" applyBorder="1" applyAlignment="1">
      <alignment horizontal="left" vertical="center"/>
    </xf>
    <xf numFmtId="0" fontId="48" fillId="2" borderId="9" xfId="0" applyFont="1" applyFill="1" applyBorder="1" applyAlignment="1">
      <alignment horizontal="left" vertical="center"/>
    </xf>
    <xf numFmtId="0" fontId="48" fillId="2" borderId="9" xfId="0" quotePrefix="1" applyFont="1" applyFill="1" applyBorder="1" applyAlignment="1">
      <alignment horizontal="left" vertical="center"/>
    </xf>
    <xf numFmtId="0" fontId="48" fillId="2" borderId="9" xfId="0" applyFont="1" applyFill="1" applyBorder="1" applyAlignment="1">
      <alignment horizontal="left" vertical="center" wrapText="1"/>
    </xf>
    <xf numFmtId="15" fontId="48" fillId="2" borderId="9" xfId="0" quotePrefix="1" applyNumberFormat="1" applyFont="1" applyFill="1" applyBorder="1" applyAlignment="1">
      <alignment horizontal="left" vertical="center"/>
    </xf>
    <xf numFmtId="0" fontId="48" fillId="2" borderId="9" xfId="0" applyNumberFormat="1" applyFont="1" applyFill="1" applyBorder="1" applyAlignment="1">
      <alignment horizontal="left" vertical="center"/>
    </xf>
    <xf numFmtId="0" fontId="48" fillId="2" borderId="11" xfId="0" quotePrefix="1" applyNumberFormat="1" applyFont="1" applyFill="1" applyBorder="1" applyAlignment="1">
      <alignment horizontal="left" vertical="center"/>
    </xf>
    <xf numFmtId="0" fontId="10" fillId="0" borderId="0" xfId="0" applyFont="1" applyFill="1" applyBorder="1" applyAlignment="1">
      <alignment vertical="center"/>
    </xf>
    <xf numFmtId="0" fontId="4" fillId="0" borderId="0" xfId="0" applyFont="1" applyAlignment="1">
      <alignment horizontal="center"/>
    </xf>
    <xf numFmtId="0" fontId="49" fillId="0" borderId="0" xfId="0" applyFont="1"/>
    <xf numFmtId="0" fontId="49" fillId="0" borderId="0" xfId="0" applyFont="1" applyAlignment="1">
      <alignment vertical="center"/>
    </xf>
    <xf numFmtId="0" fontId="4" fillId="0" borderId="0" xfId="0" applyFont="1"/>
    <xf numFmtId="0" fontId="50" fillId="0" borderId="0" xfId="0" applyFont="1" applyBorder="1" applyAlignment="1">
      <alignment horizontal="center" vertical="center"/>
    </xf>
    <xf numFmtId="0" fontId="5" fillId="3" borderId="107" xfId="0" applyFont="1" applyFill="1" applyBorder="1" applyAlignment="1">
      <alignment horizontal="center" vertical="center"/>
    </xf>
    <xf numFmtId="0" fontId="4" fillId="4" borderId="67" xfId="0" applyFont="1" applyFill="1" applyBorder="1" applyAlignment="1">
      <alignment horizontal="center" vertical="center" wrapText="1"/>
    </xf>
    <xf numFmtId="0" fontId="4" fillId="4" borderId="106" xfId="0" applyFont="1" applyFill="1" applyBorder="1" applyAlignment="1">
      <alignment horizontal="center" vertical="center"/>
    </xf>
    <xf numFmtId="0" fontId="4" fillId="4" borderId="106" xfId="0" applyFont="1" applyFill="1" applyBorder="1" applyAlignment="1">
      <alignment horizontal="left" vertical="center" wrapText="1"/>
    </xf>
    <xf numFmtId="0" fontId="4" fillId="4" borderId="68" xfId="0" applyFont="1" applyFill="1" applyBorder="1" applyAlignment="1">
      <alignment vertical="top" wrapText="1"/>
    </xf>
    <xf numFmtId="0" fontId="51" fillId="0" borderId="21" xfId="0" applyFont="1" applyFill="1" applyBorder="1" applyAlignment="1">
      <alignment horizontal="center" vertical="center"/>
    </xf>
    <xf numFmtId="0" fontId="4" fillId="0" borderId="9" xfId="0" applyFont="1" applyFill="1" applyBorder="1" applyAlignment="1">
      <alignment vertical="top" wrapText="1"/>
    </xf>
    <xf numFmtId="0" fontId="51" fillId="4" borderId="21" xfId="0" applyFont="1" applyFill="1" applyBorder="1" applyAlignment="1">
      <alignment horizontal="center" vertical="center"/>
    </xf>
    <xf numFmtId="0" fontId="4" fillId="4" borderId="9" xfId="0" applyFont="1" applyFill="1" applyBorder="1" applyAlignment="1">
      <alignment vertical="top" wrapText="1"/>
    </xf>
    <xf numFmtId="0" fontId="4" fillId="4" borderId="106" xfId="0" applyFont="1" applyFill="1" applyBorder="1" applyAlignment="1">
      <alignment horizontal="center" vertical="center" wrapText="1"/>
    </xf>
    <xf numFmtId="0" fontId="4" fillId="48" borderId="0" xfId="0" applyFont="1" applyFill="1" applyAlignment="1">
      <alignment horizontal="center"/>
    </xf>
    <xf numFmtId="0" fontId="0" fillId="48" borderId="0" xfId="0" applyFill="1"/>
    <xf numFmtId="0" fontId="4" fillId="49" borderId="0" xfId="0" applyFont="1" applyFill="1"/>
    <xf numFmtId="0" fontId="0" fillId="49" borderId="0" xfId="0" applyFill="1"/>
    <xf numFmtId="0" fontId="4" fillId="50" borderId="0" xfId="0" applyFont="1" applyFill="1"/>
    <xf numFmtId="0" fontId="0" fillId="50" borderId="0" xfId="0" applyFill="1"/>
    <xf numFmtId="0" fontId="4" fillId="0" borderId="0" xfId="0" applyFont="1" applyFill="1"/>
    <xf numFmtId="0" fontId="3" fillId="0" borderId="0" xfId="107" applyAlignment="1"/>
    <xf numFmtId="0" fontId="3" fillId="0" borderId="111" xfId="107" applyBorder="1" applyAlignment="1">
      <alignment horizontal="left"/>
    </xf>
    <xf numFmtId="0" fontId="3" fillId="0" borderId="111" xfId="107" applyBorder="1" applyAlignment="1">
      <alignment horizontal="center"/>
    </xf>
    <xf numFmtId="0" fontId="3" fillId="0" borderId="0" xfId="107"/>
    <xf numFmtId="0" fontId="5" fillId="3" borderId="22" xfId="0" applyFont="1" applyFill="1" applyBorder="1" applyAlignment="1">
      <alignment horizontal="center" vertical="center" wrapText="1"/>
    </xf>
    <xf numFmtId="20" fontId="2" fillId="0" borderId="111" xfId="107" quotePrefix="1" applyNumberFormat="1" applyFont="1" applyBorder="1" applyAlignment="1">
      <alignment horizontal="center"/>
    </xf>
    <xf numFmtId="0" fontId="0" fillId="0" borderId="0" xfId="0" applyBorder="1"/>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0" xfId="0" applyBorder="1" applyAlignment="1">
      <alignment horizontal="center" vertical="top"/>
    </xf>
    <xf numFmtId="0" fontId="0" fillId="0" borderId="20" xfId="0" applyBorder="1" applyAlignment="1">
      <alignment vertical="top" wrapText="1"/>
    </xf>
    <xf numFmtId="0" fontId="0" fillId="0" borderId="8" xfId="0" applyBorder="1" applyAlignment="1">
      <alignment horizontal="center" vertical="top"/>
    </xf>
    <xf numFmtId="0" fontId="0" fillId="0" borderId="8" xfId="0" applyBorder="1" applyAlignment="1">
      <alignment vertical="top" wrapText="1"/>
    </xf>
    <xf numFmtId="0" fontId="52" fillId="4" borderId="106" xfId="0" applyFont="1" applyFill="1" applyBorder="1" applyAlignment="1">
      <alignment horizontal="center" vertical="center"/>
    </xf>
    <xf numFmtId="0" fontId="52" fillId="0" borderId="21" xfId="0" applyFont="1" applyFill="1" applyBorder="1" applyAlignment="1">
      <alignment horizontal="center" vertical="center"/>
    </xf>
    <xf numFmtId="0" fontId="52" fillId="4" borderId="21" xfId="0" applyFont="1" applyFill="1" applyBorder="1" applyAlignment="1">
      <alignment horizontal="center" vertical="center"/>
    </xf>
    <xf numFmtId="0" fontId="5" fillId="3" borderId="107" xfId="0" applyFont="1" applyFill="1" applyBorder="1" applyAlignment="1">
      <alignment horizontal="center" vertical="center" wrapText="1"/>
    </xf>
    <xf numFmtId="0" fontId="46" fillId="0" borderId="0" xfId="0" applyFont="1"/>
    <xf numFmtId="0" fontId="46" fillId="0" borderId="0" xfId="0" applyFont="1" applyAlignment="1">
      <alignment vertical="center"/>
    </xf>
    <xf numFmtId="0" fontId="0" fillId="0" borderId="20" xfId="0" applyBorder="1" applyAlignment="1">
      <alignment horizontal="center" vertical="center"/>
    </xf>
    <xf numFmtId="0" fontId="0" fillId="0" borderId="112" xfId="0" applyBorder="1" applyAlignment="1">
      <alignment horizontal="center" vertical="top"/>
    </xf>
    <xf numFmtId="0" fontId="0" fillId="0" borderId="112" xfId="0" applyBorder="1" applyAlignment="1">
      <alignment horizontal="center" vertical="center"/>
    </xf>
    <xf numFmtId="0" fontId="0" fillId="0" borderId="112" xfId="0" applyBorder="1"/>
    <xf numFmtId="0" fontId="46" fillId="0" borderId="0" xfId="0" applyFont="1" applyFill="1"/>
    <xf numFmtId="0" fontId="46" fillId="0" borderId="0" xfId="0" applyFont="1" applyFill="1" applyAlignment="1">
      <alignment horizontal="left" vertical="center"/>
    </xf>
    <xf numFmtId="0" fontId="46" fillId="0" borderId="0" xfId="0" applyFont="1" applyFill="1" applyAlignment="1">
      <alignment horizontal="left"/>
    </xf>
    <xf numFmtId="0" fontId="4" fillId="0" borderId="0" xfId="0" applyFont="1" applyAlignment="1">
      <alignment horizontal="left"/>
    </xf>
    <xf numFmtId="0" fontId="55" fillId="0" borderId="0" xfId="0" applyFont="1"/>
    <xf numFmtId="0" fontId="46" fillId="0" borderId="0" xfId="0" applyFont="1" applyFill="1" applyAlignment="1">
      <alignment horizontal="center" vertical="center"/>
    </xf>
    <xf numFmtId="0" fontId="46" fillId="0" borderId="0" xfId="0" applyFont="1" applyFill="1" applyAlignment="1">
      <alignment horizontal="center" vertical="top"/>
    </xf>
    <xf numFmtId="0" fontId="46" fillId="0" borderId="0" xfId="0" applyFont="1" applyFill="1" applyAlignment="1">
      <alignment horizontal="left" vertical="top"/>
    </xf>
    <xf numFmtId="0" fontId="46" fillId="0" borderId="0" xfId="0" applyFont="1" applyFill="1" applyAlignment="1">
      <alignment horizont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46" fillId="0" borderId="0" xfId="0" applyFont="1" applyFill="1" applyAlignment="1">
      <alignment vertical="top"/>
    </xf>
    <xf numFmtId="0" fontId="46" fillId="0" borderId="0" xfId="0" applyFont="1" applyFill="1" applyAlignment="1">
      <alignment vertical="center"/>
    </xf>
    <xf numFmtId="0" fontId="46" fillId="0" borderId="0" xfId="0" applyFont="1" applyFill="1" applyBorder="1"/>
    <xf numFmtId="0" fontId="4" fillId="0" borderId="0" xfId="0" applyNumberFormat="1" applyFont="1" applyAlignment="1">
      <alignment horizontal="left" vertical="center"/>
    </xf>
    <xf numFmtId="0" fontId="20" fillId="0" borderId="0" xfId="0" applyFont="1"/>
    <xf numFmtId="0" fontId="46" fillId="45" borderId="0" xfId="0" applyFont="1" applyFill="1"/>
    <xf numFmtId="0" fontId="46" fillId="45" borderId="0" xfId="0" applyFont="1" applyFill="1" applyAlignment="1">
      <alignment horizontal="center" vertical="top"/>
    </xf>
    <xf numFmtId="0" fontId="46" fillId="45" borderId="0" xfId="0" applyFont="1" applyFill="1" applyAlignment="1">
      <alignment horizontal="left" vertical="top"/>
    </xf>
    <xf numFmtId="0" fontId="46" fillId="45" borderId="0" xfId="0" applyFont="1" applyFill="1" applyAlignment="1">
      <alignment horizontal="left" vertical="center"/>
    </xf>
    <xf numFmtId="0" fontId="46" fillId="45" borderId="0" xfId="0" applyFont="1" applyFill="1" applyAlignment="1">
      <alignment horizontal="center" vertical="center"/>
    </xf>
    <xf numFmtId="0" fontId="46" fillId="45" borderId="0" xfId="0" applyFont="1" applyFill="1" applyAlignment="1">
      <alignment horizontal="center"/>
    </xf>
    <xf numFmtId="0" fontId="56" fillId="45" borderId="0" xfId="0" applyFont="1" applyFill="1" applyBorder="1" applyAlignment="1">
      <alignment horizontal="center" vertical="center"/>
    </xf>
    <xf numFmtId="0" fontId="57" fillId="45" borderId="0" xfId="0" applyFont="1" applyFill="1" applyBorder="1" applyAlignment="1">
      <alignment horizontal="center" vertical="center"/>
    </xf>
    <xf numFmtId="0" fontId="46" fillId="45" borderId="0" xfId="0" applyFont="1" applyFill="1" applyAlignment="1">
      <alignment vertical="top"/>
    </xf>
    <xf numFmtId="0" fontId="46" fillId="45" borderId="0" xfId="0" applyFont="1" applyFill="1" applyAlignment="1">
      <alignment vertical="center"/>
    </xf>
    <xf numFmtId="0" fontId="58" fillId="45" borderId="0" xfId="0" applyFont="1" applyFill="1" applyBorder="1" applyAlignment="1">
      <alignment horizontal="center" vertical="center"/>
    </xf>
    <xf numFmtId="0" fontId="46" fillId="45" borderId="0" xfId="0" applyFont="1" applyFill="1" applyBorder="1"/>
    <xf numFmtId="0" fontId="0" fillId="45" borderId="20" xfId="0" applyFill="1" applyBorder="1"/>
    <xf numFmtId="20" fontId="1" fillId="0" borderId="111" xfId="107" quotePrefix="1" applyNumberFormat="1" applyFont="1" applyBorder="1" applyAlignment="1">
      <alignment horizontal="center"/>
    </xf>
    <xf numFmtId="21" fontId="1" fillId="0" borderId="111" xfId="107" quotePrefix="1" applyNumberFormat="1" applyFont="1" applyBorder="1" applyAlignment="1">
      <alignment horizont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46" fillId="0" borderId="0" xfId="0" applyFont="1" applyFill="1" applyAlignment="1">
      <alignment horizontal="center" vertical="center"/>
    </xf>
    <xf numFmtId="0" fontId="46" fillId="45" borderId="0" xfId="0" applyFont="1" applyFill="1" applyAlignment="1">
      <alignment horizontal="center" vertical="center"/>
    </xf>
    <xf numFmtId="0" fontId="0" fillId="0" borderId="113" xfId="0" applyBorder="1" applyAlignment="1">
      <alignment horizontal="center" vertical="center"/>
    </xf>
    <xf numFmtId="0" fontId="5" fillId="0" borderId="0" xfId="0" applyFont="1" applyFill="1" applyBorder="1" applyAlignment="1">
      <alignment horizontal="left" vertical="top"/>
    </xf>
    <xf numFmtId="0" fontId="50" fillId="0" borderId="0" xfId="0" applyFont="1" applyBorder="1" applyAlignment="1">
      <alignment horizontal="center" vertical="top"/>
    </xf>
    <xf numFmtId="0" fontId="10" fillId="0" borderId="0" xfId="0" applyFont="1" applyFill="1" applyBorder="1" applyAlignment="1">
      <alignment horizontal="left" vertical="top"/>
    </xf>
    <xf numFmtId="0" fontId="59" fillId="0" borderId="0" xfId="0" applyFont="1" applyFill="1" applyBorder="1" applyAlignment="1">
      <alignment vertical="center"/>
    </xf>
    <xf numFmtId="0" fontId="4" fillId="0" borderId="0" xfId="0" applyFont="1" applyFill="1" applyBorder="1" applyAlignment="1">
      <alignment vertical="center"/>
    </xf>
    <xf numFmtId="0" fontId="12" fillId="51" borderId="2" xfId="0" applyFont="1" applyFill="1" applyBorder="1" applyAlignment="1">
      <alignment vertical="center"/>
    </xf>
    <xf numFmtId="0" fontId="12" fillId="3" borderId="2" xfId="0" applyFont="1" applyFill="1" applyBorder="1" applyAlignment="1">
      <alignment vertical="center"/>
    </xf>
    <xf numFmtId="0" fontId="14" fillId="3" borderId="2" xfId="0" applyFont="1" applyFill="1" applyBorder="1" applyAlignment="1">
      <alignment vertical="center"/>
    </xf>
    <xf numFmtId="0" fontId="12" fillId="51" borderId="39" xfId="0" applyFont="1" applyFill="1" applyBorder="1" applyAlignment="1">
      <alignment vertical="center"/>
    </xf>
    <xf numFmtId="0" fontId="12" fillId="51" borderId="40" xfId="0" applyFont="1" applyFill="1" applyBorder="1" applyAlignment="1">
      <alignment vertical="center"/>
    </xf>
    <xf numFmtId="0" fontId="12" fillId="51" borderId="41" xfId="0" applyFont="1" applyFill="1" applyBorder="1" applyAlignment="1">
      <alignment vertical="center"/>
    </xf>
    <xf numFmtId="0" fontId="14" fillId="51" borderId="39" xfId="0" applyFont="1" applyFill="1" applyBorder="1" applyAlignment="1">
      <alignment vertical="center"/>
    </xf>
    <xf numFmtId="0" fontId="14" fillId="51" borderId="40" xfId="0" applyFont="1" applyFill="1" applyBorder="1" applyAlignment="1">
      <alignment vertical="center"/>
    </xf>
    <xf numFmtId="0" fontId="14" fillId="51" borderId="41" xfId="0" applyFont="1" applyFill="1" applyBorder="1" applyAlignment="1">
      <alignment vertical="center"/>
    </xf>
    <xf numFmtId="0" fontId="18" fillId="3" borderId="0" xfId="0" applyFont="1" applyFill="1" applyBorder="1" applyAlignment="1">
      <alignment horizontal="center"/>
    </xf>
    <xf numFmtId="0" fontId="4" fillId="8" borderId="42" xfId="76" applyFill="1" applyBorder="1" applyAlignment="1">
      <alignment horizontal="center" vertical="center"/>
    </xf>
    <xf numFmtId="0" fontId="4" fillId="8" borderId="13" xfId="76" applyFill="1" applyBorder="1" applyAlignment="1">
      <alignment horizontal="center" vertical="center"/>
    </xf>
    <xf numFmtId="0" fontId="35" fillId="12" borderId="37" xfId="76" applyFont="1" applyFill="1" applyBorder="1" applyAlignment="1" applyProtection="1">
      <alignment horizontal="center" vertical="center"/>
      <protection hidden="1"/>
    </xf>
    <xf numFmtId="0" fontId="35" fillId="12" borderId="38" xfId="76" applyFont="1" applyFill="1" applyBorder="1" applyAlignment="1" applyProtection="1">
      <alignment horizontal="center" vertical="center"/>
      <protection hidden="1"/>
    </xf>
    <xf numFmtId="0" fontId="36" fillId="13" borderId="39" xfId="76" applyFont="1" applyFill="1" applyBorder="1" applyAlignment="1" applyProtection="1">
      <alignment horizontal="center" vertical="center"/>
      <protection hidden="1"/>
    </xf>
    <xf numFmtId="0" fontId="36" fillId="13" borderId="40" xfId="76" applyFont="1" applyFill="1" applyBorder="1" applyAlignment="1" applyProtection="1">
      <alignment horizontal="center" vertical="center"/>
      <protection hidden="1"/>
    </xf>
    <xf numFmtId="0" fontId="36" fillId="13" borderId="41" xfId="76" applyFont="1" applyFill="1" applyBorder="1" applyAlignment="1" applyProtection="1">
      <alignment horizontal="center" vertical="center"/>
      <protection hidden="1"/>
    </xf>
    <xf numFmtId="0" fontId="0" fillId="8" borderId="42" xfId="76" applyFont="1" applyFill="1" applyBorder="1" applyAlignment="1">
      <alignment horizontal="center" vertical="center"/>
    </xf>
    <xf numFmtId="0" fontId="20" fillId="6" borderId="0" xfId="85" applyFont="1" applyFill="1" applyBorder="1" applyAlignment="1">
      <alignment horizontal="left" vertical="center" wrapText="1" indent="1"/>
    </xf>
    <xf numFmtId="0" fontId="20" fillId="6" borderId="1" xfId="85" applyFont="1" applyFill="1" applyBorder="1" applyAlignment="1">
      <alignment horizontal="left" vertical="center" wrapText="1" indent="1"/>
    </xf>
    <xf numFmtId="0" fontId="23" fillId="7" borderId="0" xfId="0" applyFont="1" applyFill="1" applyBorder="1" applyAlignment="1" applyProtection="1">
      <alignment horizontal="center" vertical="center" wrapText="1"/>
      <protection hidden="1"/>
    </xf>
    <xf numFmtId="0" fontId="23" fillId="7" borderId="1" xfId="0" applyFont="1" applyFill="1" applyBorder="1" applyAlignment="1" applyProtection="1">
      <alignment horizontal="center" vertical="center" wrapText="1"/>
      <protection hidden="1"/>
    </xf>
    <xf numFmtId="0" fontId="25" fillId="8" borderId="28" xfId="106" applyFont="1" applyFill="1" applyBorder="1" applyAlignment="1" applyProtection="1">
      <alignment horizontal="center" vertical="center" wrapText="1"/>
    </xf>
    <xf numFmtId="0" fontId="25" fillId="8" borderId="29" xfId="106" applyFont="1" applyFill="1" applyBorder="1" applyAlignment="1" applyProtection="1">
      <alignment horizontal="center" vertical="center"/>
    </xf>
    <xf numFmtId="0" fontId="25" fillId="8" borderId="30" xfId="106" applyFont="1" applyFill="1" applyBorder="1" applyAlignment="1" applyProtection="1">
      <alignment horizontal="center" vertical="center"/>
    </xf>
    <xf numFmtId="0" fontId="31" fillId="0" borderId="0" xfId="76" applyFont="1" applyAlignment="1" applyProtection="1">
      <alignment horizontal="center" vertical="center"/>
      <protection hidden="1"/>
    </xf>
    <xf numFmtId="0" fontId="32" fillId="0" borderId="0" xfId="76" applyFont="1" applyAlignment="1" applyProtection="1">
      <alignment horizontal="center" vertical="center"/>
      <protection hidden="1"/>
    </xf>
    <xf numFmtId="0" fontId="33" fillId="0" borderId="0" xfId="76" applyFont="1" applyAlignment="1" applyProtection="1">
      <alignment horizontal="center" vertical="center"/>
      <protection hidden="1"/>
    </xf>
    <xf numFmtId="0" fontId="4" fillId="0" borderId="24" xfId="76" applyBorder="1" applyProtection="1">
      <protection hidden="1"/>
    </xf>
    <xf numFmtId="0" fontId="22" fillId="9" borderId="56" xfId="76" applyFont="1" applyFill="1" applyBorder="1" applyAlignment="1" applyProtection="1">
      <alignment horizontal="center" vertical="center"/>
      <protection hidden="1"/>
    </xf>
    <xf numFmtId="0" fontId="22" fillId="9" borderId="64" xfId="76" applyFont="1" applyFill="1" applyBorder="1" applyAlignment="1" applyProtection="1">
      <alignment horizontal="center" vertical="center"/>
      <protection hidden="1"/>
    </xf>
    <xf numFmtId="0" fontId="39" fillId="0" borderId="57" xfId="76" applyFont="1" applyBorder="1" applyAlignment="1" applyProtection="1">
      <alignment horizontal="left" indent="1"/>
      <protection hidden="1"/>
    </xf>
    <xf numFmtId="0" fontId="39" fillId="0" borderId="65" xfId="76" applyFont="1" applyBorder="1" applyAlignment="1" applyProtection="1">
      <alignment horizontal="left" indent="1"/>
      <protection hidden="1"/>
    </xf>
    <xf numFmtId="0" fontId="38" fillId="21" borderId="58" xfId="76" applyFont="1" applyFill="1" applyBorder="1" applyAlignment="1">
      <alignment horizontal="center" vertical="center"/>
    </xf>
    <xf numFmtId="0" fontId="38" fillId="21" borderId="66" xfId="76" applyFont="1" applyFill="1" applyBorder="1" applyAlignment="1">
      <alignment horizontal="center" vertical="center"/>
    </xf>
    <xf numFmtId="0" fontId="4" fillId="0" borderId="59" xfId="85" applyBorder="1" applyAlignment="1">
      <alignment horizontal="center" vertical="center"/>
    </xf>
    <xf numFmtId="0" fontId="4" fillId="0" borderId="67" xfId="85" applyBorder="1" applyAlignment="1">
      <alignment horizontal="center" vertical="center"/>
    </xf>
    <xf numFmtId="0" fontId="4" fillId="0" borderId="60" xfId="85" applyBorder="1" applyAlignment="1">
      <alignment horizontal="center" vertical="center"/>
    </xf>
    <xf numFmtId="0" fontId="4" fillId="0" borderId="68" xfId="85" applyBorder="1" applyAlignment="1">
      <alignment horizontal="center" vertical="center"/>
    </xf>
    <xf numFmtId="0" fontId="34" fillId="11" borderId="61" xfId="76" applyFont="1" applyFill="1" applyBorder="1" applyAlignment="1" applyProtection="1">
      <alignment horizontal="center" vertical="center"/>
      <protection hidden="1"/>
    </xf>
    <xf numFmtId="0" fontId="34" fillId="11" borderId="69" xfId="76" applyFont="1" applyFill="1" applyBorder="1" applyAlignment="1" applyProtection="1">
      <alignment horizontal="center" vertical="center"/>
      <protection hidden="1"/>
    </xf>
    <xf numFmtId="0" fontId="35" fillId="12" borderId="62" xfId="76" applyFont="1" applyFill="1" applyBorder="1" applyAlignment="1" applyProtection="1">
      <alignment horizontal="center" vertical="center"/>
      <protection hidden="1"/>
    </xf>
    <xf numFmtId="0" fontId="35" fillId="12" borderId="63" xfId="76" applyFont="1" applyFill="1" applyBorder="1" applyAlignment="1" applyProtection="1">
      <alignment horizontal="center" vertical="center"/>
      <protection hidden="1"/>
    </xf>
    <xf numFmtId="0" fontId="35" fillId="12" borderId="70" xfId="76" applyFont="1" applyFill="1" applyBorder="1" applyAlignment="1" applyProtection="1">
      <alignment horizontal="center" vertical="center"/>
      <protection hidden="1"/>
    </xf>
    <xf numFmtId="0" fontId="35" fillId="12" borderId="71" xfId="76" applyFont="1" applyFill="1" applyBorder="1" applyAlignment="1" applyProtection="1">
      <alignment horizontal="center" vertical="center"/>
      <protection hidden="1"/>
    </xf>
    <xf numFmtId="0" fontId="4" fillId="0" borderId="74" xfId="85" applyBorder="1" applyAlignment="1">
      <alignment horizontal="center" vertical="center"/>
    </xf>
    <xf numFmtId="0" fontId="4" fillId="0" borderId="27" xfId="85" applyBorder="1" applyAlignment="1">
      <alignment horizontal="center" vertical="center"/>
    </xf>
    <xf numFmtId="0" fontId="4" fillId="0" borderId="73" xfId="85" applyBorder="1" applyAlignment="1">
      <alignment horizontal="center" vertical="center"/>
    </xf>
    <xf numFmtId="0" fontId="4" fillId="0" borderId="76" xfId="85" applyBorder="1" applyAlignment="1">
      <alignment horizontal="center" vertical="center"/>
    </xf>
    <xf numFmtId="0" fontId="4" fillId="0" borderId="72" xfId="85" applyBorder="1" applyAlignment="1">
      <alignment horizontal="center" vertical="center"/>
    </xf>
    <xf numFmtId="0" fontId="4" fillId="0" borderId="75" xfId="85" applyBorder="1" applyAlignment="1">
      <alignment horizontal="center" vertical="center"/>
    </xf>
    <xf numFmtId="0" fontId="38" fillId="39" borderId="58" xfId="76" applyFont="1" applyFill="1" applyBorder="1" applyAlignment="1">
      <alignment horizontal="center" vertical="center"/>
    </xf>
    <xf numFmtId="0" fontId="38" fillId="39" borderId="66" xfId="76" applyFont="1" applyFill="1" applyBorder="1" applyAlignment="1">
      <alignment horizontal="center" vertical="center"/>
    </xf>
    <xf numFmtId="0" fontId="40" fillId="30" borderId="58" xfId="76" applyFont="1" applyFill="1" applyBorder="1" applyAlignment="1">
      <alignment horizontal="center" vertical="center"/>
    </xf>
    <xf numFmtId="0" fontId="40" fillId="30" borderId="66" xfId="76" applyFont="1" applyFill="1" applyBorder="1" applyAlignment="1">
      <alignment horizontal="center" vertical="center"/>
    </xf>
    <xf numFmtId="0" fontId="4" fillId="0" borderId="0" xfId="85" applyAlignment="1">
      <alignment horizontal="center" vertical="center"/>
    </xf>
    <xf numFmtId="0" fontId="4" fillId="5" borderId="0" xfId="85" applyFill="1"/>
    <xf numFmtId="0" fontId="45" fillId="13" borderId="0" xfId="85" applyFont="1" applyFill="1" applyAlignment="1">
      <alignment horizontal="left" vertical="center" wrapText="1" indent="1"/>
    </xf>
    <xf numFmtId="0" fontId="45" fillId="13" borderId="0" xfId="85" applyFont="1" applyFill="1" applyAlignment="1">
      <alignment horizontal="left" vertical="center" indent="1"/>
    </xf>
    <xf numFmtId="0" fontId="4" fillId="14" borderId="39" xfId="85" applyFill="1" applyBorder="1" applyAlignment="1">
      <alignment vertical="center"/>
    </xf>
    <xf numFmtId="0" fontId="4" fillId="14" borderId="40" xfId="85" applyFill="1" applyBorder="1" applyAlignment="1">
      <alignment vertical="center"/>
    </xf>
    <xf numFmtId="0" fontId="4" fillId="14" borderId="41" xfId="85" applyFill="1" applyBorder="1" applyAlignment="1">
      <alignment vertical="center"/>
    </xf>
    <xf numFmtId="0" fontId="46" fillId="47" borderId="78" xfId="85" applyFont="1" applyFill="1" applyBorder="1" applyAlignment="1">
      <alignment horizontal="center" vertical="center" wrapText="1"/>
    </xf>
    <xf numFmtId="0" fontId="46" fillId="47" borderId="82" xfId="85" applyFont="1" applyFill="1" applyBorder="1" applyAlignment="1">
      <alignment horizontal="center" vertical="center"/>
    </xf>
    <xf numFmtId="0" fontId="46" fillId="47" borderId="79" xfId="85" applyFont="1" applyFill="1" applyBorder="1" applyAlignment="1">
      <alignment horizontal="center" vertical="center" wrapText="1"/>
    </xf>
    <xf numFmtId="0" fontId="46" fillId="47" borderId="84" xfId="85" applyFont="1" applyFill="1" applyBorder="1" applyAlignment="1">
      <alignment horizontal="center" vertical="center"/>
    </xf>
    <xf numFmtId="0" fontId="46" fillId="47" borderId="80" xfId="85" applyFont="1" applyFill="1" applyBorder="1" applyAlignment="1">
      <alignment horizontal="center" vertical="center"/>
    </xf>
    <xf numFmtId="0" fontId="46" fillId="47" borderId="85" xfId="85" applyFont="1" applyFill="1" applyBorder="1" applyAlignment="1">
      <alignment horizontal="center" vertical="center"/>
    </xf>
    <xf numFmtId="0" fontId="47" fillId="47" borderId="78" xfId="85" applyFont="1" applyFill="1" applyBorder="1" applyAlignment="1">
      <alignment horizontal="center" vertical="center"/>
    </xf>
    <xf numFmtId="0" fontId="47" fillId="47" borderId="81" xfId="85" applyFont="1" applyFill="1" applyBorder="1" applyAlignment="1">
      <alignment horizontal="center" vertical="center"/>
    </xf>
    <xf numFmtId="0" fontId="26" fillId="9" borderId="87" xfId="76" applyFont="1" applyFill="1" applyBorder="1" applyAlignment="1" applyProtection="1">
      <alignment horizontal="center" vertical="center"/>
      <protection hidden="1"/>
    </xf>
    <xf numFmtId="0" fontId="26" fillId="9" borderId="93" xfId="76" applyFont="1" applyFill="1" applyBorder="1" applyAlignment="1" applyProtection="1">
      <alignment horizontal="center" vertical="center"/>
      <protection hidden="1"/>
    </xf>
    <xf numFmtId="0" fontId="4" fillId="0" borderId="88" xfId="85" applyBorder="1" applyAlignment="1">
      <alignment horizontal="left" vertical="center" indent="1"/>
    </xf>
    <xf numFmtId="0" fontId="4" fillId="0" borderId="94" xfId="85" applyBorder="1" applyAlignment="1">
      <alignment horizontal="left" vertical="center" indent="1"/>
    </xf>
    <xf numFmtId="0" fontId="0" fillId="0" borderId="0" xfId="0" applyAlignment="1">
      <alignment horizontal="left" wrapText="1"/>
    </xf>
    <xf numFmtId="0" fontId="10" fillId="3" borderId="2" xfId="0" applyFont="1" applyFill="1" applyBorder="1" applyAlignment="1">
      <alignment horizontal="center" vertical="center"/>
    </xf>
    <xf numFmtId="0" fontId="10" fillId="3" borderId="22" xfId="0" applyFont="1" applyFill="1" applyBorder="1" applyAlignment="1">
      <alignment horizontal="center" vertical="center"/>
    </xf>
    <xf numFmtId="0" fontId="5" fillId="0" borderId="5" xfId="0" applyNumberFormat="1" applyFont="1" applyBorder="1" applyAlignment="1">
      <alignment horizontal="left" vertical="center"/>
    </xf>
    <xf numFmtId="0" fontId="5" fillId="0" borderId="8" xfId="0" applyNumberFormat="1" applyFont="1" applyBorder="1" applyAlignment="1">
      <alignment horizontal="left" vertical="center"/>
    </xf>
    <xf numFmtId="0" fontId="5" fillId="0" borderId="12" xfId="0" applyFont="1" applyBorder="1" applyAlignment="1">
      <alignment horizontal="center" vertical="center"/>
    </xf>
    <xf numFmtId="0" fontId="8" fillId="0" borderId="0" xfId="0" applyFont="1" applyAlignment="1">
      <alignment horizontal="center" vertical="center"/>
    </xf>
    <xf numFmtId="0" fontId="10" fillId="0" borderId="0"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1" xfId="0" applyFont="1" applyFill="1" applyBorder="1" applyAlignment="1">
      <alignment horizontal="center" vertical="center"/>
    </xf>
    <xf numFmtId="0" fontId="4" fillId="0" borderId="0" xfId="0" applyFont="1" applyFill="1" applyBorder="1" applyAlignment="1">
      <alignment horizontal="left" vertical="center"/>
    </xf>
    <xf numFmtId="0" fontId="5" fillId="3" borderId="39"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4" fillId="0" borderId="0" xfId="0" applyFont="1" applyFill="1" applyBorder="1" applyAlignment="1">
      <alignment horizontal="left" vertical="top" wrapText="1"/>
    </xf>
    <xf numFmtId="0" fontId="46" fillId="0" borderId="0" xfId="0" applyFont="1" applyFill="1" applyAlignment="1">
      <alignment horizontal="center" vertical="center"/>
    </xf>
    <xf numFmtId="0" fontId="54" fillId="0" borderId="0" xfId="0" applyFont="1" applyAlignment="1">
      <alignment horizontal="center" vertical="center"/>
    </xf>
    <xf numFmtId="0" fontId="55" fillId="0" borderId="0" xfId="0" applyFont="1" applyAlignment="1">
      <alignment horizontal="left" wrapText="1"/>
    </xf>
    <xf numFmtId="0" fontId="59" fillId="0" borderId="0" xfId="0" applyFont="1" applyFill="1" applyBorder="1" applyAlignment="1">
      <alignment horizontal="left" vertical="top" wrapText="1"/>
    </xf>
    <xf numFmtId="0" fontId="12" fillId="46" borderId="108" xfId="0" applyFont="1" applyFill="1" applyBorder="1" applyAlignment="1">
      <alignment horizontal="center" vertical="center" wrapText="1"/>
    </xf>
    <xf numFmtId="0" fontId="12" fillId="46" borderId="109" xfId="0" applyFont="1" applyFill="1" applyBorder="1" applyAlignment="1">
      <alignment horizontal="center" vertical="center" wrapText="1"/>
    </xf>
    <xf numFmtId="0" fontId="12" fillId="46" borderId="110" xfId="0" applyFont="1" applyFill="1" applyBorder="1" applyAlignment="1">
      <alignment horizontal="center" vertical="center" wrapText="1"/>
    </xf>
    <xf numFmtId="0" fontId="12" fillId="51" borderId="39" xfId="0" applyFont="1" applyFill="1" applyBorder="1" applyAlignment="1">
      <alignment horizontal="center" vertical="center"/>
    </xf>
    <xf numFmtId="0" fontId="12" fillId="51" borderId="40" xfId="0" applyFont="1" applyFill="1" applyBorder="1" applyAlignment="1">
      <alignment horizontal="center" vertical="center"/>
    </xf>
    <xf numFmtId="0" fontId="12" fillId="51" borderId="41" xfId="0" applyFont="1" applyFill="1" applyBorder="1" applyAlignment="1">
      <alignment horizontal="center" vertical="center"/>
    </xf>
    <xf numFmtId="0" fontId="53" fillId="0" borderId="0" xfId="0" applyFont="1" applyAlignment="1">
      <alignment horizontal="center" vertical="center"/>
    </xf>
    <xf numFmtId="0" fontId="12" fillId="3" borderId="2" xfId="0" applyFont="1" applyFill="1" applyBorder="1" applyAlignment="1">
      <alignment horizontal="center" vertical="center"/>
    </xf>
    <xf numFmtId="0" fontId="14" fillId="3" borderId="2" xfId="0" applyFont="1" applyFill="1" applyBorder="1" applyAlignment="1">
      <alignment horizontal="center" vertical="center"/>
    </xf>
    <xf numFmtId="0" fontId="12" fillId="51" borderId="2" xfId="0" applyFont="1" applyFill="1" applyBorder="1" applyAlignment="1">
      <alignment horizontal="center" vertical="center"/>
    </xf>
    <xf numFmtId="0" fontId="13" fillId="46" borderId="78" xfId="0" applyFont="1" applyFill="1" applyBorder="1" applyAlignment="1">
      <alignment horizontal="center" vertical="center" wrapText="1"/>
    </xf>
    <xf numFmtId="0" fontId="13" fillId="46" borderId="81" xfId="0" applyFont="1" applyFill="1" applyBorder="1" applyAlignment="1">
      <alignment horizontal="center" vertical="center" wrapText="1"/>
    </xf>
    <xf numFmtId="0" fontId="13" fillId="46" borderId="24" xfId="0" applyFont="1" applyFill="1" applyBorder="1" applyAlignment="1">
      <alignment horizontal="center" vertical="center" wrapText="1"/>
    </xf>
    <xf numFmtId="0" fontId="13" fillId="46" borderId="25" xfId="0" applyFont="1" applyFill="1" applyBorder="1" applyAlignment="1">
      <alignment horizontal="center" vertical="center" wrapText="1"/>
    </xf>
    <xf numFmtId="0" fontId="13" fillId="46" borderId="26" xfId="0" applyFont="1" applyFill="1" applyBorder="1" applyAlignment="1">
      <alignment horizontal="center" vertical="center" wrapText="1"/>
    </xf>
    <xf numFmtId="0" fontId="13" fillId="46" borderId="3" xfId="0" applyFont="1" applyFill="1" applyBorder="1" applyAlignment="1">
      <alignment horizontal="center" vertical="center" wrapText="1"/>
    </xf>
    <xf numFmtId="0" fontId="13" fillId="46" borderId="46" xfId="0" applyFont="1" applyFill="1" applyBorder="1" applyAlignment="1">
      <alignment horizontal="center" vertical="center" wrapText="1"/>
    </xf>
    <xf numFmtId="0" fontId="13" fillId="46" borderId="0" xfId="0" applyFont="1" applyFill="1" applyBorder="1" applyAlignment="1">
      <alignment horizontal="center" vertical="center" wrapText="1"/>
    </xf>
    <xf numFmtId="0" fontId="13" fillId="46" borderId="1" xfId="0" applyFont="1" applyFill="1" applyBorder="1" applyAlignment="1">
      <alignment horizontal="center" vertical="center" wrapText="1"/>
    </xf>
    <xf numFmtId="0" fontId="14" fillId="51" borderId="39" xfId="0" applyFont="1" applyFill="1" applyBorder="1" applyAlignment="1">
      <alignment horizontal="center" vertical="center"/>
    </xf>
    <xf numFmtId="0" fontId="14" fillId="51" borderId="40" xfId="0" applyFont="1" applyFill="1" applyBorder="1" applyAlignment="1">
      <alignment horizontal="center" vertical="center"/>
    </xf>
    <xf numFmtId="0" fontId="14" fillId="51" borderId="41" xfId="0" applyFont="1" applyFill="1" applyBorder="1" applyAlignment="1">
      <alignment horizontal="center" vertical="center"/>
    </xf>
    <xf numFmtId="0" fontId="46" fillId="45" borderId="0" xfId="0" applyFont="1" applyFill="1" applyAlignment="1">
      <alignment horizontal="center" vertical="center"/>
    </xf>
  </cellXfs>
  <cellStyles count="108">
    <cellStyle name="Comma [0] 2" xfId="1"/>
    <cellStyle name="Comma [0] 2 2" xfId="54"/>
    <cellStyle name="Comma [0] 3" xfId="2"/>
    <cellStyle name="Comma [0] 3 2" xfId="55"/>
    <cellStyle name="Comma [0] 4" xfId="3"/>
    <cellStyle name="Comma [0] 4 2" xfId="56"/>
    <cellStyle name="Comma 2" xfId="4"/>
    <cellStyle name="Comma 2 2" xfId="57"/>
    <cellStyle name="Comma 3" xfId="5"/>
    <cellStyle name="Comma 3 2" xfId="58"/>
    <cellStyle name="Comma 4" xfId="6"/>
    <cellStyle name="Comma 4 2" xfId="59"/>
    <cellStyle name="Currency 2" xfId="7"/>
    <cellStyle name="Currency 2 10" xfId="8"/>
    <cellStyle name="Currency 2 10 2" xfId="61"/>
    <cellStyle name="Currency 2 11" xfId="9"/>
    <cellStyle name="Currency 2 11 2" xfId="62"/>
    <cellStyle name="Currency 2 12" xfId="10"/>
    <cellStyle name="Currency 2 12 2" xfId="63"/>
    <cellStyle name="Currency 2 13" xfId="60"/>
    <cellStyle name="Currency 2 2" xfId="11"/>
    <cellStyle name="Currency 2 2 2" xfId="64"/>
    <cellStyle name="Currency 2 3" xfId="12"/>
    <cellStyle name="Currency 2 3 2" xfId="65"/>
    <cellStyle name="Currency 2 4" xfId="13"/>
    <cellStyle name="Currency 2 4 2" xfId="66"/>
    <cellStyle name="Currency 2 5" xfId="14"/>
    <cellStyle name="Currency 2 5 2" xfId="67"/>
    <cellStyle name="Currency 2 6" xfId="15"/>
    <cellStyle name="Currency 2 6 2" xfId="68"/>
    <cellStyle name="Currency 2 7" xfId="16"/>
    <cellStyle name="Currency 2 7 2" xfId="69"/>
    <cellStyle name="Currency 2 8" xfId="17"/>
    <cellStyle name="Currency 2 8 2" xfId="70"/>
    <cellStyle name="Currency 2 9" xfId="18"/>
    <cellStyle name="Currency 2 9 2" xfId="71"/>
    <cellStyle name="Hyperlink" xfId="106" builtinId="8"/>
    <cellStyle name="Normal" xfId="0" builtinId="0"/>
    <cellStyle name="Normal 10" xfId="105"/>
    <cellStyle name="Normal 11" xfId="107"/>
    <cellStyle name="Normal 2" xfId="19"/>
    <cellStyle name="Normal 2 10" xfId="20"/>
    <cellStyle name="Normal 2 10 2" xfId="73"/>
    <cellStyle name="Normal 2 11" xfId="21"/>
    <cellStyle name="Normal 2 11 2" xfId="74"/>
    <cellStyle name="Normal 2 12" xfId="22"/>
    <cellStyle name="Normal 2 12 2" xfId="75"/>
    <cellStyle name="Normal 2 13" xfId="72"/>
    <cellStyle name="Normal 2 2" xfId="23"/>
    <cellStyle name="Normal 2 2 2" xfId="76"/>
    <cellStyle name="Normal 2 3" xfId="24"/>
    <cellStyle name="Normal 2 3 2" xfId="77"/>
    <cellStyle name="Normal 2 4" xfId="25"/>
    <cellStyle name="Normal 2 4 2" xfId="78"/>
    <cellStyle name="Normal 2 5" xfId="26"/>
    <cellStyle name="Normal 2 5 2" xfId="79"/>
    <cellStyle name="Normal 2 6" xfId="27"/>
    <cellStyle name="Normal 2 6 2" xfId="80"/>
    <cellStyle name="Normal 2 7" xfId="28"/>
    <cellStyle name="Normal 2 7 2" xfId="81"/>
    <cellStyle name="Normal 2 8" xfId="29"/>
    <cellStyle name="Normal 2 8 2" xfId="82"/>
    <cellStyle name="Normal 2 9" xfId="30"/>
    <cellStyle name="Normal 2 9 2" xfId="83"/>
    <cellStyle name="Normal 2_PROYEKSI" xfId="31"/>
    <cellStyle name="Normal 3" xfId="32"/>
    <cellStyle name="Normal 3 10" xfId="33"/>
    <cellStyle name="Normal 3 10 2" xfId="85"/>
    <cellStyle name="Normal 3 11" xfId="34"/>
    <cellStyle name="Normal 3 11 2" xfId="86"/>
    <cellStyle name="Normal 3 12" xfId="35"/>
    <cellStyle name="Normal 3 12 2" xfId="87"/>
    <cellStyle name="Normal 3 13" xfId="84"/>
    <cellStyle name="Normal 3 2" xfId="36"/>
    <cellStyle name="Normal 3 2 2" xfId="88"/>
    <cellStyle name="Normal 3 3" xfId="37"/>
    <cellStyle name="Normal 3 3 2" xfId="89"/>
    <cellStyle name="Normal 3 4" xfId="38"/>
    <cellStyle name="Normal 3 4 2" xfId="90"/>
    <cellStyle name="Normal 3 5" xfId="39"/>
    <cellStyle name="Normal 3 5 2" xfId="91"/>
    <cellStyle name="Normal 3 6" xfId="40"/>
    <cellStyle name="Normal 3 6 2" xfId="92"/>
    <cellStyle name="Normal 3 7" xfId="41"/>
    <cellStyle name="Normal 3 7 2" xfId="93"/>
    <cellStyle name="Normal 3 8" xfId="42"/>
    <cellStyle name="Normal 3 8 2" xfId="94"/>
    <cellStyle name="Normal 3 9" xfId="43"/>
    <cellStyle name="Normal 3 9 2" xfId="95"/>
    <cellStyle name="Normal 4" xfId="44"/>
    <cellStyle name="Normal 4 2" xfId="96"/>
    <cellStyle name="Normal 5" xfId="45"/>
    <cellStyle name="Normal 5 2" xfId="46"/>
    <cellStyle name="Normal 5 2 2" xfId="98"/>
    <cellStyle name="Normal 5 3" xfId="97"/>
    <cellStyle name="Normal 6" xfId="47"/>
    <cellStyle name="Normal 6 2" xfId="99"/>
    <cellStyle name="Normal 7" xfId="48"/>
    <cellStyle name="Normal 7 2" xfId="100"/>
    <cellStyle name="Normal 8" xfId="49"/>
    <cellStyle name="Normal 8 2" xfId="101"/>
    <cellStyle name="Normal 9" xfId="53"/>
    <cellStyle name="Percent 2" xfId="50"/>
    <cellStyle name="Percent 2 2" xfId="102"/>
    <cellStyle name="Percent 3" xfId="51"/>
    <cellStyle name="Percent 3 2" xfId="103"/>
    <cellStyle name="Percent 4" xfId="52"/>
    <cellStyle name="Percent 4 2" xfId="104"/>
  </cellStyles>
  <dxfs count="47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1"/>
      </font>
      <fill>
        <patternFill patternType="solid">
          <fgColor auto="1"/>
          <bgColor rgb="FF0099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33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33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color theme="6" tint="-0.24994659260841701"/>
      </font>
      <fill>
        <patternFill>
          <bgColor theme="6" tint="-0.24994659260841701"/>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O$16" lockText="1" noThreeD="1"/>
</file>

<file path=xl/ctrlProps/ctrlProp10.xml><?xml version="1.0" encoding="utf-8"?>
<formControlPr xmlns="http://schemas.microsoft.com/office/spreadsheetml/2009/9/main" objectType="CheckBox" fmlaLink="$W$20" lockText="1" noThreeD="1"/>
</file>

<file path=xl/ctrlProps/ctrlProp11.xml><?xml version="1.0" encoding="utf-8"?>
<formControlPr xmlns="http://schemas.microsoft.com/office/spreadsheetml/2009/9/main" objectType="CheckBox" fmlaLink="$O$21" lockText="1" noThreeD="1"/>
</file>

<file path=xl/ctrlProps/ctrlProp12.xml><?xml version="1.0" encoding="utf-8"?>
<formControlPr xmlns="http://schemas.microsoft.com/office/spreadsheetml/2009/9/main" objectType="CheckBox" fmlaLink="$W$21" lockText="1" noThreeD="1"/>
</file>

<file path=xl/ctrlProps/ctrlProp13.xml><?xml version="1.0" encoding="utf-8"?>
<formControlPr xmlns="http://schemas.microsoft.com/office/spreadsheetml/2009/9/main" objectType="CheckBox" fmlaLink="$O$22" lockText="1" noThreeD="1"/>
</file>

<file path=xl/ctrlProps/ctrlProp14.xml><?xml version="1.0" encoding="utf-8"?>
<formControlPr xmlns="http://schemas.microsoft.com/office/spreadsheetml/2009/9/main" objectType="CheckBox" fmlaLink="$W$22" lockText="1" noThreeD="1"/>
</file>

<file path=xl/ctrlProps/ctrlProp15.xml><?xml version="1.0" encoding="utf-8"?>
<formControlPr xmlns="http://schemas.microsoft.com/office/spreadsheetml/2009/9/main" objectType="CheckBox" fmlaLink="$O$23" lockText="1" noThreeD="1"/>
</file>

<file path=xl/ctrlProps/ctrlProp16.xml><?xml version="1.0" encoding="utf-8"?>
<formControlPr xmlns="http://schemas.microsoft.com/office/spreadsheetml/2009/9/main" objectType="CheckBox" fmlaLink="$W$23" lockText="1" noThreeD="1"/>
</file>

<file path=xl/ctrlProps/ctrlProp17.xml><?xml version="1.0" encoding="utf-8"?>
<formControlPr xmlns="http://schemas.microsoft.com/office/spreadsheetml/2009/9/main" objectType="CheckBox" fmlaLink="$O$24" lockText="1" noThreeD="1"/>
</file>

<file path=xl/ctrlProps/ctrlProp18.xml><?xml version="1.0" encoding="utf-8"?>
<formControlPr xmlns="http://schemas.microsoft.com/office/spreadsheetml/2009/9/main" objectType="CheckBox" fmlaLink="$W$24" lockText="1" noThreeD="1"/>
</file>

<file path=xl/ctrlProps/ctrlProp19.xml><?xml version="1.0" encoding="utf-8"?>
<formControlPr xmlns="http://schemas.microsoft.com/office/spreadsheetml/2009/9/main" objectType="CheckBox" fmlaLink="$O$25" lockText="1" noThreeD="1"/>
</file>

<file path=xl/ctrlProps/ctrlProp2.xml><?xml version="1.0" encoding="utf-8"?>
<formControlPr xmlns="http://schemas.microsoft.com/office/spreadsheetml/2009/9/main" objectType="CheckBox" fmlaLink="$W$16" lockText="1" noThreeD="1"/>
</file>

<file path=xl/ctrlProps/ctrlProp20.xml><?xml version="1.0" encoding="utf-8"?>
<formControlPr xmlns="http://schemas.microsoft.com/office/spreadsheetml/2009/9/main" objectType="CheckBox" fmlaLink="$W$25" lockText="1" noThreeD="1"/>
</file>

<file path=xl/ctrlProps/ctrlProp21.xml><?xml version="1.0" encoding="utf-8"?>
<formControlPr xmlns="http://schemas.microsoft.com/office/spreadsheetml/2009/9/main" objectType="CheckBox" fmlaLink="$O$26" lockText="1" noThreeD="1"/>
</file>

<file path=xl/ctrlProps/ctrlProp22.xml><?xml version="1.0" encoding="utf-8"?>
<formControlPr xmlns="http://schemas.microsoft.com/office/spreadsheetml/2009/9/main" objectType="CheckBox" fmlaLink="$W$26" lockText="1" noThreeD="1"/>
</file>

<file path=xl/ctrlProps/ctrlProp23.xml><?xml version="1.0" encoding="utf-8"?>
<formControlPr xmlns="http://schemas.microsoft.com/office/spreadsheetml/2009/9/main" objectType="CheckBox" fmlaLink="$O$27" lockText="1" noThreeD="1"/>
</file>

<file path=xl/ctrlProps/ctrlProp24.xml><?xml version="1.0" encoding="utf-8"?>
<formControlPr xmlns="http://schemas.microsoft.com/office/spreadsheetml/2009/9/main" objectType="CheckBox" fmlaLink="$W$27" lockText="1" noThreeD="1"/>
</file>

<file path=xl/ctrlProps/ctrlProp25.xml><?xml version="1.0" encoding="utf-8"?>
<formControlPr xmlns="http://schemas.microsoft.com/office/spreadsheetml/2009/9/main" objectType="CheckBox" fmlaLink="$O$28" lockText="1" noThreeD="1"/>
</file>

<file path=xl/ctrlProps/ctrlProp26.xml><?xml version="1.0" encoding="utf-8"?>
<formControlPr xmlns="http://schemas.microsoft.com/office/spreadsheetml/2009/9/main" objectType="CheckBox" fmlaLink="$W$28" lockText="1" noThreeD="1"/>
</file>

<file path=xl/ctrlProps/ctrlProp27.xml><?xml version="1.0" encoding="utf-8"?>
<formControlPr xmlns="http://schemas.microsoft.com/office/spreadsheetml/2009/9/main" objectType="CheckBox" fmlaLink="$O$29" lockText="1" noThreeD="1"/>
</file>

<file path=xl/ctrlProps/ctrlProp28.xml><?xml version="1.0" encoding="utf-8"?>
<formControlPr xmlns="http://schemas.microsoft.com/office/spreadsheetml/2009/9/main" objectType="CheckBox" fmlaLink="$W$29" lockText="1" noThreeD="1"/>
</file>

<file path=xl/ctrlProps/ctrlProp29.xml><?xml version="1.0" encoding="utf-8"?>
<formControlPr xmlns="http://schemas.microsoft.com/office/spreadsheetml/2009/9/main" objectType="CheckBox" fmlaLink="$O$30" lockText="1" noThreeD="1"/>
</file>

<file path=xl/ctrlProps/ctrlProp3.xml><?xml version="1.0" encoding="utf-8"?>
<formControlPr xmlns="http://schemas.microsoft.com/office/spreadsheetml/2009/9/main" objectType="CheckBox" fmlaLink="$O$17" lockText="1" noThreeD="1"/>
</file>

<file path=xl/ctrlProps/ctrlProp30.xml><?xml version="1.0" encoding="utf-8"?>
<formControlPr xmlns="http://schemas.microsoft.com/office/spreadsheetml/2009/9/main" objectType="CheckBox" fmlaLink="$W$30" lockText="1" noThreeD="1"/>
</file>

<file path=xl/ctrlProps/ctrlProp31.xml><?xml version="1.0" encoding="utf-8"?>
<formControlPr xmlns="http://schemas.microsoft.com/office/spreadsheetml/2009/9/main" objectType="CheckBox" fmlaLink="$O$31" lockText="1" noThreeD="1"/>
</file>

<file path=xl/ctrlProps/ctrlProp32.xml><?xml version="1.0" encoding="utf-8"?>
<formControlPr xmlns="http://schemas.microsoft.com/office/spreadsheetml/2009/9/main" objectType="CheckBox" fmlaLink="$W$31" lockText="1" noThreeD="1"/>
</file>

<file path=xl/ctrlProps/ctrlProp33.xml><?xml version="1.0" encoding="utf-8"?>
<formControlPr xmlns="http://schemas.microsoft.com/office/spreadsheetml/2009/9/main" objectType="CheckBox" fmlaLink="$O$32" lockText="1" noThreeD="1"/>
</file>

<file path=xl/ctrlProps/ctrlProp34.xml><?xml version="1.0" encoding="utf-8"?>
<formControlPr xmlns="http://schemas.microsoft.com/office/spreadsheetml/2009/9/main" objectType="CheckBox" fmlaLink="$W$32" lockText="1" noThreeD="1"/>
</file>

<file path=xl/ctrlProps/ctrlProp35.xml><?xml version="1.0" encoding="utf-8"?>
<formControlPr xmlns="http://schemas.microsoft.com/office/spreadsheetml/2009/9/main" objectType="CheckBox" fmlaLink="$O$33" lockText="1" noThreeD="1"/>
</file>

<file path=xl/ctrlProps/ctrlProp36.xml><?xml version="1.0" encoding="utf-8"?>
<formControlPr xmlns="http://schemas.microsoft.com/office/spreadsheetml/2009/9/main" objectType="CheckBox" fmlaLink="$W$33" lockText="1" noThreeD="1"/>
</file>

<file path=xl/ctrlProps/ctrlProp37.xml><?xml version="1.0" encoding="utf-8"?>
<formControlPr xmlns="http://schemas.microsoft.com/office/spreadsheetml/2009/9/main" objectType="CheckBox" fmlaLink="$O$34" lockText="1" noThreeD="1"/>
</file>

<file path=xl/ctrlProps/ctrlProp38.xml><?xml version="1.0" encoding="utf-8"?>
<formControlPr xmlns="http://schemas.microsoft.com/office/spreadsheetml/2009/9/main" objectType="CheckBox" fmlaLink="$W$34" lockText="1" noThreeD="1"/>
</file>

<file path=xl/ctrlProps/ctrlProp39.xml><?xml version="1.0" encoding="utf-8"?>
<formControlPr xmlns="http://schemas.microsoft.com/office/spreadsheetml/2009/9/main" objectType="CheckBox" fmlaLink="$O$35" lockText="1" noThreeD="1"/>
</file>

<file path=xl/ctrlProps/ctrlProp4.xml><?xml version="1.0" encoding="utf-8"?>
<formControlPr xmlns="http://schemas.microsoft.com/office/spreadsheetml/2009/9/main" objectType="CheckBox" fmlaLink="$W$17" lockText="1" noThreeD="1"/>
</file>

<file path=xl/ctrlProps/ctrlProp40.xml><?xml version="1.0" encoding="utf-8"?>
<formControlPr xmlns="http://schemas.microsoft.com/office/spreadsheetml/2009/9/main" objectType="CheckBox" fmlaLink="$W$35"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W$36" lockText="1" noThreeD="1"/>
</file>

<file path=xl/ctrlProps/ctrlProp43.xml><?xml version="1.0" encoding="utf-8"?>
<formControlPr xmlns="http://schemas.microsoft.com/office/spreadsheetml/2009/9/main" objectType="CheckBox" fmlaLink="$O$37" lockText="1" noThreeD="1"/>
</file>

<file path=xl/ctrlProps/ctrlProp44.xml><?xml version="1.0" encoding="utf-8"?>
<formControlPr xmlns="http://schemas.microsoft.com/office/spreadsheetml/2009/9/main" objectType="CheckBox" fmlaLink="$W$37" lockText="1" noThreeD="1"/>
</file>

<file path=xl/ctrlProps/ctrlProp45.xml><?xml version="1.0" encoding="utf-8"?>
<formControlPr xmlns="http://schemas.microsoft.com/office/spreadsheetml/2009/9/main" objectType="CheckBox" fmlaLink="$O$38" lockText="1" noThreeD="1"/>
</file>

<file path=xl/ctrlProps/ctrlProp46.xml><?xml version="1.0" encoding="utf-8"?>
<formControlPr xmlns="http://schemas.microsoft.com/office/spreadsheetml/2009/9/main" objectType="CheckBox" fmlaLink="$W$38" lockText="1" noThreeD="1"/>
</file>

<file path=xl/ctrlProps/ctrlProp47.xml><?xml version="1.0" encoding="utf-8"?>
<formControlPr xmlns="http://schemas.microsoft.com/office/spreadsheetml/2009/9/main" objectType="CheckBox" fmlaLink="$O$39" lockText="1" noThreeD="1"/>
</file>

<file path=xl/ctrlProps/ctrlProp48.xml><?xml version="1.0" encoding="utf-8"?>
<formControlPr xmlns="http://schemas.microsoft.com/office/spreadsheetml/2009/9/main" objectType="CheckBox" fmlaLink="$W$39" lockText="1" noThreeD="1"/>
</file>

<file path=xl/ctrlProps/ctrlProp49.xml><?xml version="1.0" encoding="utf-8"?>
<formControlPr xmlns="http://schemas.microsoft.com/office/spreadsheetml/2009/9/main" objectType="CheckBox" fmlaLink="$O$40" lockText="1" noThreeD="1"/>
</file>

<file path=xl/ctrlProps/ctrlProp5.xml><?xml version="1.0" encoding="utf-8"?>
<formControlPr xmlns="http://schemas.microsoft.com/office/spreadsheetml/2009/9/main" objectType="CheckBox" fmlaLink="$O$18" lockText="1" noThreeD="1"/>
</file>

<file path=xl/ctrlProps/ctrlProp50.xml><?xml version="1.0" encoding="utf-8"?>
<formControlPr xmlns="http://schemas.microsoft.com/office/spreadsheetml/2009/9/main" objectType="CheckBox" fmlaLink="$W$40" lockText="1" noThreeD="1"/>
</file>

<file path=xl/ctrlProps/ctrlProp51.xml><?xml version="1.0" encoding="utf-8"?>
<formControlPr xmlns="http://schemas.microsoft.com/office/spreadsheetml/2009/9/main" objectType="CheckBox" fmlaLink="$O$41" lockText="1" noThreeD="1"/>
</file>

<file path=xl/ctrlProps/ctrlProp52.xml><?xml version="1.0" encoding="utf-8"?>
<formControlPr xmlns="http://schemas.microsoft.com/office/spreadsheetml/2009/9/main" objectType="CheckBox" fmlaLink="$W$41" lockText="1" noThreeD="1"/>
</file>

<file path=xl/ctrlProps/ctrlProp53.xml><?xml version="1.0" encoding="utf-8"?>
<formControlPr xmlns="http://schemas.microsoft.com/office/spreadsheetml/2009/9/main" objectType="CheckBox" fmlaLink="$O$42" lockText="1" noThreeD="1"/>
</file>

<file path=xl/ctrlProps/ctrlProp54.xml><?xml version="1.0" encoding="utf-8"?>
<formControlPr xmlns="http://schemas.microsoft.com/office/spreadsheetml/2009/9/main" objectType="CheckBox" fmlaLink="$W$42" lockText="1" noThreeD="1"/>
</file>

<file path=xl/ctrlProps/ctrlProp55.xml><?xml version="1.0" encoding="utf-8"?>
<formControlPr xmlns="http://schemas.microsoft.com/office/spreadsheetml/2009/9/main" objectType="CheckBox" fmlaLink="$O$43" lockText="1" noThreeD="1"/>
</file>

<file path=xl/ctrlProps/ctrlProp56.xml><?xml version="1.0" encoding="utf-8"?>
<formControlPr xmlns="http://schemas.microsoft.com/office/spreadsheetml/2009/9/main" objectType="CheckBox" fmlaLink="$W$43" lockText="1" noThreeD="1"/>
</file>

<file path=xl/ctrlProps/ctrlProp57.xml><?xml version="1.0" encoding="utf-8"?>
<formControlPr xmlns="http://schemas.microsoft.com/office/spreadsheetml/2009/9/main" objectType="CheckBox" fmlaLink="$O$44" lockText="1" noThreeD="1"/>
</file>

<file path=xl/ctrlProps/ctrlProp58.xml><?xml version="1.0" encoding="utf-8"?>
<formControlPr xmlns="http://schemas.microsoft.com/office/spreadsheetml/2009/9/main" objectType="CheckBox" fmlaLink="$W$44" lockText="1" noThreeD="1"/>
</file>

<file path=xl/ctrlProps/ctrlProp59.xml><?xml version="1.0" encoding="utf-8"?>
<formControlPr xmlns="http://schemas.microsoft.com/office/spreadsheetml/2009/9/main" objectType="CheckBox" fmlaLink="$O$45" lockText="1" noThreeD="1"/>
</file>

<file path=xl/ctrlProps/ctrlProp6.xml><?xml version="1.0" encoding="utf-8"?>
<formControlPr xmlns="http://schemas.microsoft.com/office/spreadsheetml/2009/9/main" objectType="CheckBox" fmlaLink="$W$18" lockText="1" noThreeD="1"/>
</file>

<file path=xl/ctrlProps/ctrlProp60.xml><?xml version="1.0" encoding="utf-8"?>
<formControlPr xmlns="http://schemas.microsoft.com/office/spreadsheetml/2009/9/main" objectType="CheckBox" fmlaLink="$W$45" lockText="1" noThreeD="1"/>
</file>

<file path=xl/ctrlProps/ctrlProp61.xml><?xml version="1.0" encoding="utf-8"?>
<formControlPr xmlns="http://schemas.microsoft.com/office/spreadsheetml/2009/9/main" objectType="CheckBox" fmlaLink="$O$46" lockText="1" noThreeD="1"/>
</file>

<file path=xl/ctrlProps/ctrlProp62.xml><?xml version="1.0" encoding="utf-8"?>
<formControlPr xmlns="http://schemas.microsoft.com/office/spreadsheetml/2009/9/main" objectType="CheckBox" fmlaLink="$W$46" lockText="1" noThreeD="1"/>
</file>

<file path=xl/ctrlProps/ctrlProp63.xml><?xml version="1.0" encoding="utf-8"?>
<formControlPr xmlns="http://schemas.microsoft.com/office/spreadsheetml/2009/9/main" objectType="CheckBox" fmlaLink="$O$47" lockText="1" noThreeD="1"/>
</file>

<file path=xl/ctrlProps/ctrlProp64.xml><?xml version="1.0" encoding="utf-8"?>
<formControlPr xmlns="http://schemas.microsoft.com/office/spreadsheetml/2009/9/main" objectType="CheckBox" fmlaLink="$W$47" lockText="1" noThreeD="1"/>
</file>

<file path=xl/ctrlProps/ctrlProp65.xml><?xml version="1.0" encoding="utf-8"?>
<formControlPr xmlns="http://schemas.microsoft.com/office/spreadsheetml/2009/9/main" objectType="CheckBox" fmlaLink="$O$48" lockText="1" noThreeD="1"/>
</file>

<file path=xl/ctrlProps/ctrlProp66.xml><?xml version="1.0" encoding="utf-8"?>
<formControlPr xmlns="http://schemas.microsoft.com/office/spreadsheetml/2009/9/main" objectType="CheckBox" fmlaLink="$W$48" lockText="1" noThreeD="1"/>
</file>

<file path=xl/ctrlProps/ctrlProp67.xml><?xml version="1.0" encoding="utf-8"?>
<formControlPr xmlns="http://schemas.microsoft.com/office/spreadsheetml/2009/9/main" objectType="CheckBox" fmlaLink="$O$49" lockText="1" noThreeD="1"/>
</file>

<file path=xl/ctrlProps/ctrlProp68.xml><?xml version="1.0" encoding="utf-8"?>
<formControlPr xmlns="http://schemas.microsoft.com/office/spreadsheetml/2009/9/main" objectType="CheckBox" fmlaLink="$W$49" lockText="1" noThreeD="1"/>
</file>

<file path=xl/ctrlProps/ctrlProp69.xml><?xml version="1.0" encoding="utf-8"?>
<formControlPr xmlns="http://schemas.microsoft.com/office/spreadsheetml/2009/9/main" objectType="CheckBox" fmlaLink="$O$50" lockText="1" noThreeD="1"/>
</file>

<file path=xl/ctrlProps/ctrlProp7.xml><?xml version="1.0" encoding="utf-8"?>
<formControlPr xmlns="http://schemas.microsoft.com/office/spreadsheetml/2009/9/main" objectType="CheckBox" fmlaLink="$O$19" lockText="1" noThreeD="1"/>
</file>

<file path=xl/ctrlProps/ctrlProp70.xml><?xml version="1.0" encoding="utf-8"?>
<formControlPr xmlns="http://schemas.microsoft.com/office/spreadsheetml/2009/9/main" objectType="CheckBox" fmlaLink="$W$50" lockText="1" noThreeD="1"/>
</file>

<file path=xl/ctrlProps/ctrlProp71.xml><?xml version="1.0" encoding="utf-8"?>
<formControlPr xmlns="http://schemas.microsoft.com/office/spreadsheetml/2009/9/main" objectType="CheckBox" fmlaLink="$O$51" lockText="1" noThreeD="1"/>
</file>

<file path=xl/ctrlProps/ctrlProp72.xml><?xml version="1.0" encoding="utf-8"?>
<formControlPr xmlns="http://schemas.microsoft.com/office/spreadsheetml/2009/9/main" objectType="CheckBox" fmlaLink="$W$51" lockText="1" noThreeD="1"/>
</file>

<file path=xl/ctrlProps/ctrlProp73.xml><?xml version="1.0" encoding="utf-8"?>
<formControlPr xmlns="http://schemas.microsoft.com/office/spreadsheetml/2009/9/main" objectType="CheckBox" fmlaLink="$O$52" lockText="1" noThreeD="1"/>
</file>

<file path=xl/ctrlProps/ctrlProp74.xml><?xml version="1.0" encoding="utf-8"?>
<formControlPr xmlns="http://schemas.microsoft.com/office/spreadsheetml/2009/9/main" objectType="CheckBox" fmlaLink="$W$52" lockText="1" noThreeD="1"/>
</file>

<file path=xl/ctrlProps/ctrlProp75.xml><?xml version="1.0" encoding="utf-8"?>
<formControlPr xmlns="http://schemas.microsoft.com/office/spreadsheetml/2009/9/main" objectType="CheckBox" fmlaLink="$O$53" lockText="1" noThreeD="1"/>
</file>

<file path=xl/ctrlProps/ctrlProp76.xml><?xml version="1.0" encoding="utf-8"?>
<formControlPr xmlns="http://schemas.microsoft.com/office/spreadsheetml/2009/9/main" objectType="CheckBox" fmlaLink="$W$53" lockText="1" noThreeD="1"/>
</file>

<file path=xl/ctrlProps/ctrlProp77.xml><?xml version="1.0" encoding="utf-8"?>
<formControlPr xmlns="http://schemas.microsoft.com/office/spreadsheetml/2009/9/main" objectType="CheckBox" fmlaLink="$O$54" lockText="1" noThreeD="1"/>
</file>

<file path=xl/ctrlProps/ctrlProp78.xml><?xml version="1.0" encoding="utf-8"?>
<formControlPr xmlns="http://schemas.microsoft.com/office/spreadsheetml/2009/9/main" objectType="CheckBox" fmlaLink="$W$54" lockText="1" noThreeD="1"/>
</file>

<file path=xl/ctrlProps/ctrlProp79.xml><?xml version="1.0" encoding="utf-8"?>
<formControlPr xmlns="http://schemas.microsoft.com/office/spreadsheetml/2009/9/main" objectType="CheckBox" fmlaLink="$O$55" lockText="1" noThreeD="1"/>
</file>

<file path=xl/ctrlProps/ctrlProp8.xml><?xml version="1.0" encoding="utf-8"?>
<formControlPr xmlns="http://schemas.microsoft.com/office/spreadsheetml/2009/9/main" objectType="CheckBox" fmlaLink="$W$19" lockText="1" noThreeD="1"/>
</file>

<file path=xl/ctrlProps/ctrlProp80.xml><?xml version="1.0" encoding="utf-8"?>
<formControlPr xmlns="http://schemas.microsoft.com/office/spreadsheetml/2009/9/main" objectType="CheckBox" fmlaLink="$W$55" lockText="1" noThreeD="1"/>
</file>

<file path=xl/ctrlProps/ctrlProp9.xml><?xml version="1.0" encoding="utf-8"?>
<formControlPr xmlns="http://schemas.microsoft.com/office/spreadsheetml/2009/9/main" objectType="CheckBox" fmlaLink="$O$20" lockText="1" noThreeD="1"/>
</file>

<file path=xl/drawings/_rels/drawing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Kalender!A1"/><Relationship Id="rId2" Type="http://schemas.openxmlformats.org/officeDocument/2006/relationships/image" Target="../media/image2.png"/><Relationship Id="rId1" Type="http://schemas.openxmlformats.org/officeDocument/2006/relationships/hyperlink" Target="#menukalender"/></Relationships>
</file>

<file path=xl/drawings/drawing1.xml><?xml version="1.0" encoding="utf-8"?>
<xdr:wsDr xmlns:xdr="http://schemas.openxmlformats.org/drawingml/2006/spreadsheetDrawing" xmlns:a="http://schemas.openxmlformats.org/drawingml/2006/main">
  <xdr:twoCellAnchor editAs="oneCell">
    <xdr:from>
      <xdr:col>1</xdr:col>
      <xdr:colOff>341313</xdr:colOff>
      <xdr:row>4</xdr:row>
      <xdr:rowOff>79373</xdr:rowOff>
    </xdr:from>
    <xdr:to>
      <xdr:col>1</xdr:col>
      <xdr:colOff>341313</xdr:colOff>
      <xdr:row>7</xdr:row>
      <xdr:rowOff>47622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xdr:from>
      <xdr:col>20</xdr:col>
      <xdr:colOff>19050</xdr:colOff>
      <xdr:row>0</xdr:row>
      <xdr:rowOff>0</xdr:rowOff>
    </xdr:from>
    <xdr:to>
      <xdr:col>27</xdr:col>
      <xdr:colOff>38099</xdr:colOff>
      <xdr:row>3</xdr:row>
      <xdr:rowOff>19049</xdr:rowOff>
    </xdr:to>
    <xdr:sp macro="" textlink="">
      <xdr:nvSpPr>
        <xdr:cNvPr id="6" name="Rectangle 5">
          <a:hlinkClick xmlns:r="http://schemas.openxmlformats.org/officeDocument/2006/relationships" r:id="rId2"/>
        </xdr:cNvPr>
        <xdr:cNvSpPr/>
      </xdr:nvSpPr>
      <xdr:spPr>
        <a:xfrm>
          <a:off x="5829300" y="0"/>
          <a:ext cx="1790699" cy="771524"/>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371476</xdr:colOff>
      <xdr:row>0</xdr:row>
      <xdr:rowOff>104775</xdr:rowOff>
    </xdr:from>
    <xdr:to>
      <xdr:col>0</xdr:col>
      <xdr:colOff>371476</xdr:colOff>
      <xdr:row>3</xdr:row>
      <xdr:rowOff>22790</xdr:rowOff>
    </xdr:to>
    <xdr:pic>
      <xdr:nvPicPr>
        <xdr:cNvPr id="2" name="Picture 1"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3" name="Picture 2"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4" name="Picture 3" descr="home.png">
          <a:hlinkClick xmlns:r="http://schemas.openxmlformats.org/officeDocument/2006/relationships" r:id="rId3"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15</xdr:row>
      <xdr:rowOff>323850</xdr:rowOff>
    </xdr:from>
    <xdr:to>
      <xdr:col>8</xdr:col>
      <xdr:colOff>352425</xdr:colOff>
      <xdr:row>15</xdr:row>
      <xdr:rowOff>666750</xdr:rowOff>
    </xdr:to>
    <xdr:sp macro="" textlink="">
      <xdr:nvSpPr>
        <xdr:cNvPr id="5201"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15</xdr:row>
          <xdr:rowOff>323850</xdr:rowOff>
        </xdr:from>
        <xdr:to>
          <xdr:col>9</xdr:col>
          <xdr:colOff>381000</xdr:colOff>
          <xdr:row>15</xdr:row>
          <xdr:rowOff>666750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276225</xdr:rowOff>
        </xdr:from>
        <xdr:to>
          <xdr:col>7</xdr:col>
          <xdr:colOff>361950</xdr:colOff>
          <xdr:row>16</xdr:row>
          <xdr:rowOff>619125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276225</xdr:rowOff>
        </xdr:from>
        <xdr:to>
          <xdr:col>9</xdr:col>
          <xdr:colOff>381000</xdr:colOff>
          <xdr:row>16</xdr:row>
          <xdr:rowOff>619125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266700</xdr:rowOff>
        </xdr:from>
        <xdr:to>
          <xdr:col>7</xdr:col>
          <xdr:colOff>361950</xdr:colOff>
          <xdr:row>17</xdr:row>
          <xdr:rowOff>600075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266700</xdr:rowOff>
        </xdr:from>
        <xdr:to>
          <xdr:col>9</xdr:col>
          <xdr:colOff>381000</xdr:colOff>
          <xdr:row>17</xdr:row>
          <xdr:rowOff>600075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18</xdr:row>
      <xdr:rowOff>238125</xdr:rowOff>
    </xdr:from>
    <xdr:to>
      <xdr:col>8</xdr:col>
      <xdr:colOff>352425</xdr:colOff>
      <xdr:row>18</xdr:row>
      <xdr:rowOff>581025</xdr:rowOff>
    </xdr:to>
    <xdr:sp macro="" textlink="">
      <xdr:nvSpPr>
        <xdr:cNvPr id="5202"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03"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04"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19</xdr:row>
          <xdr:rowOff>257175</xdr:rowOff>
        </xdr:from>
        <xdr:to>
          <xdr:col>9</xdr:col>
          <xdr:colOff>381000</xdr:colOff>
          <xdr:row>19</xdr:row>
          <xdr:rowOff>600075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238125</xdr:rowOff>
        </xdr:from>
        <xdr:to>
          <xdr:col>7</xdr:col>
          <xdr:colOff>361950</xdr:colOff>
          <xdr:row>20</xdr:row>
          <xdr:rowOff>590550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238125</xdr:rowOff>
        </xdr:from>
        <xdr:to>
          <xdr:col>9</xdr:col>
          <xdr:colOff>381000</xdr:colOff>
          <xdr:row>20</xdr:row>
          <xdr:rowOff>590550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323850</xdr:rowOff>
        </xdr:from>
        <xdr:to>
          <xdr:col>7</xdr:col>
          <xdr:colOff>361950</xdr:colOff>
          <xdr:row>21</xdr:row>
          <xdr:rowOff>666750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21</xdr:row>
      <xdr:rowOff>323850</xdr:rowOff>
    </xdr:from>
    <xdr:to>
      <xdr:col>9</xdr:col>
      <xdr:colOff>352425</xdr:colOff>
      <xdr:row>21</xdr:row>
      <xdr:rowOff>666750</xdr:rowOff>
    </xdr:to>
    <xdr:sp macro="" textlink="">
      <xdr:nvSpPr>
        <xdr:cNvPr id="5205"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06"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07"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08"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09"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10"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24</xdr:row>
          <xdr:rowOff>304800</xdr:rowOff>
        </xdr:from>
        <xdr:to>
          <xdr:col>9</xdr:col>
          <xdr:colOff>381000</xdr:colOff>
          <xdr:row>24</xdr:row>
          <xdr:rowOff>647700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25</xdr:row>
      <xdr:rowOff>257175</xdr:rowOff>
    </xdr:from>
    <xdr:to>
      <xdr:col>8</xdr:col>
      <xdr:colOff>352425</xdr:colOff>
      <xdr:row>25</xdr:row>
      <xdr:rowOff>600075</xdr:rowOff>
    </xdr:to>
    <xdr:sp macro="" textlink="">
      <xdr:nvSpPr>
        <xdr:cNvPr id="5211"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12"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26</xdr:row>
          <xdr:rowOff>342900</xdr:rowOff>
        </xdr:from>
        <xdr:to>
          <xdr:col>7</xdr:col>
          <xdr:colOff>361950</xdr:colOff>
          <xdr:row>26</xdr:row>
          <xdr:rowOff>685800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342900</xdr:rowOff>
        </xdr:from>
        <xdr:to>
          <xdr:col>9</xdr:col>
          <xdr:colOff>381000</xdr:colOff>
          <xdr:row>26</xdr:row>
          <xdr:rowOff>685800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27</xdr:row>
      <xdr:rowOff>333375</xdr:rowOff>
    </xdr:from>
    <xdr:to>
      <xdr:col>8</xdr:col>
      <xdr:colOff>352425</xdr:colOff>
      <xdr:row>27</xdr:row>
      <xdr:rowOff>676275</xdr:rowOff>
    </xdr:to>
    <xdr:sp macro="" textlink="">
      <xdr:nvSpPr>
        <xdr:cNvPr id="5213"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27</xdr:row>
          <xdr:rowOff>333375</xdr:rowOff>
        </xdr:from>
        <xdr:to>
          <xdr:col>9</xdr:col>
          <xdr:colOff>381000</xdr:colOff>
          <xdr:row>27</xdr:row>
          <xdr:rowOff>685800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28</xdr:row>
      <xdr:rowOff>304800</xdr:rowOff>
    </xdr:from>
    <xdr:to>
      <xdr:col>8</xdr:col>
      <xdr:colOff>352425</xdr:colOff>
      <xdr:row>28</xdr:row>
      <xdr:rowOff>647700</xdr:rowOff>
    </xdr:to>
    <xdr:sp macro="" textlink="">
      <xdr:nvSpPr>
        <xdr:cNvPr id="5214"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28</xdr:row>
          <xdr:rowOff>304800</xdr:rowOff>
        </xdr:from>
        <xdr:to>
          <xdr:col>9</xdr:col>
          <xdr:colOff>381000</xdr:colOff>
          <xdr:row>28</xdr:row>
          <xdr:rowOff>647700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29</xdr:row>
      <xdr:rowOff>323850</xdr:rowOff>
    </xdr:from>
    <xdr:to>
      <xdr:col>8</xdr:col>
      <xdr:colOff>352425</xdr:colOff>
      <xdr:row>29</xdr:row>
      <xdr:rowOff>666750</xdr:rowOff>
    </xdr:to>
    <xdr:sp macro="" textlink="">
      <xdr:nvSpPr>
        <xdr:cNvPr id="5215"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16"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17"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18"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19"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20"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21"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32</xdr:row>
          <xdr:rowOff>361950</xdr:rowOff>
        </xdr:from>
        <xdr:to>
          <xdr:col>9</xdr:col>
          <xdr:colOff>381000</xdr:colOff>
          <xdr:row>32</xdr:row>
          <xdr:rowOff>695325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33</xdr:row>
      <xdr:rowOff>333375</xdr:rowOff>
    </xdr:from>
    <xdr:to>
      <xdr:col>8</xdr:col>
      <xdr:colOff>352425</xdr:colOff>
      <xdr:row>33</xdr:row>
      <xdr:rowOff>676275</xdr:rowOff>
    </xdr:to>
    <xdr:sp macro="" textlink="">
      <xdr:nvSpPr>
        <xdr:cNvPr id="5222"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33</xdr:row>
          <xdr:rowOff>333375</xdr:rowOff>
        </xdr:from>
        <xdr:to>
          <xdr:col>9</xdr:col>
          <xdr:colOff>381000</xdr:colOff>
          <xdr:row>33</xdr:row>
          <xdr:rowOff>685800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352425</xdr:rowOff>
        </xdr:from>
        <xdr:to>
          <xdr:col>7</xdr:col>
          <xdr:colOff>361950</xdr:colOff>
          <xdr:row>34</xdr:row>
          <xdr:rowOff>695325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34</xdr:row>
          <xdr:rowOff>352425</xdr:rowOff>
        </xdr:from>
        <xdr:to>
          <xdr:col>9</xdr:col>
          <xdr:colOff>381000</xdr:colOff>
          <xdr:row>34</xdr:row>
          <xdr:rowOff>695325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xdr:row>
          <xdr:rowOff>285750</xdr:rowOff>
        </xdr:from>
        <xdr:to>
          <xdr:col>7</xdr:col>
          <xdr:colOff>361950</xdr:colOff>
          <xdr:row>35</xdr:row>
          <xdr:rowOff>638175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35</xdr:row>
      <xdr:rowOff>285750</xdr:rowOff>
    </xdr:from>
    <xdr:to>
      <xdr:col>9</xdr:col>
      <xdr:colOff>352425</xdr:colOff>
      <xdr:row>35</xdr:row>
      <xdr:rowOff>628650</xdr:rowOff>
    </xdr:to>
    <xdr:sp macro="" textlink="">
      <xdr:nvSpPr>
        <xdr:cNvPr id="5223"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36</xdr:row>
          <xdr:rowOff>371475</xdr:rowOff>
        </xdr:from>
        <xdr:to>
          <xdr:col>7</xdr:col>
          <xdr:colOff>361950</xdr:colOff>
          <xdr:row>36</xdr:row>
          <xdr:rowOff>714375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36</xdr:row>
      <xdr:rowOff>371475</xdr:rowOff>
    </xdr:from>
    <xdr:to>
      <xdr:col>9</xdr:col>
      <xdr:colOff>352425</xdr:colOff>
      <xdr:row>36</xdr:row>
      <xdr:rowOff>714375</xdr:rowOff>
    </xdr:to>
    <xdr:sp macro="" textlink="">
      <xdr:nvSpPr>
        <xdr:cNvPr id="5224"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25"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37</xdr:row>
          <xdr:rowOff>361950</xdr:rowOff>
        </xdr:from>
        <xdr:to>
          <xdr:col>9</xdr:col>
          <xdr:colOff>381000</xdr:colOff>
          <xdr:row>37</xdr:row>
          <xdr:rowOff>695325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38</xdr:row>
          <xdr:rowOff>333375</xdr:rowOff>
        </xdr:from>
        <xdr:to>
          <xdr:col>7</xdr:col>
          <xdr:colOff>361950</xdr:colOff>
          <xdr:row>38</xdr:row>
          <xdr:rowOff>685800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38</xdr:row>
      <xdr:rowOff>333375</xdr:rowOff>
    </xdr:from>
    <xdr:to>
      <xdr:col>9</xdr:col>
      <xdr:colOff>352425</xdr:colOff>
      <xdr:row>38</xdr:row>
      <xdr:rowOff>676275</xdr:rowOff>
    </xdr:to>
    <xdr:sp macro="" textlink="">
      <xdr:nvSpPr>
        <xdr:cNvPr id="5226"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27"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39</xdr:row>
          <xdr:rowOff>352425</xdr:rowOff>
        </xdr:from>
        <xdr:to>
          <xdr:col>9</xdr:col>
          <xdr:colOff>381000</xdr:colOff>
          <xdr:row>39</xdr:row>
          <xdr:rowOff>695325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40</xdr:row>
      <xdr:rowOff>209550</xdr:rowOff>
    </xdr:from>
    <xdr:to>
      <xdr:col>8</xdr:col>
      <xdr:colOff>352425</xdr:colOff>
      <xdr:row>40</xdr:row>
      <xdr:rowOff>552450</xdr:rowOff>
    </xdr:to>
    <xdr:sp macro="" textlink="">
      <xdr:nvSpPr>
        <xdr:cNvPr id="5228"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40</xdr:row>
          <xdr:rowOff>209550</xdr:rowOff>
        </xdr:from>
        <xdr:to>
          <xdr:col>9</xdr:col>
          <xdr:colOff>381000</xdr:colOff>
          <xdr:row>40</xdr:row>
          <xdr:rowOff>552450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41</xdr:row>
      <xdr:rowOff>295275</xdr:rowOff>
    </xdr:from>
    <xdr:to>
      <xdr:col>8</xdr:col>
      <xdr:colOff>352425</xdr:colOff>
      <xdr:row>41</xdr:row>
      <xdr:rowOff>638175</xdr:rowOff>
    </xdr:to>
    <xdr:sp macro="" textlink="">
      <xdr:nvSpPr>
        <xdr:cNvPr id="5229"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41</xdr:row>
          <xdr:rowOff>295275</xdr:rowOff>
        </xdr:from>
        <xdr:to>
          <xdr:col>9</xdr:col>
          <xdr:colOff>381000</xdr:colOff>
          <xdr:row>41</xdr:row>
          <xdr:rowOff>638175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285750</xdr:rowOff>
        </xdr:from>
        <xdr:to>
          <xdr:col>7</xdr:col>
          <xdr:colOff>361950</xdr:colOff>
          <xdr:row>42</xdr:row>
          <xdr:rowOff>638175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285750</xdr:rowOff>
        </xdr:from>
        <xdr:to>
          <xdr:col>9</xdr:col>
          <xdr:colOff>381000</xdr:colOff>
          <xdr:row>42</xdr:row>
          <xdr:rowOff>638175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43</xdr:row>
      <xdr:rowOff>257175</xdr:rowOff>
    </xdr:from>
    <xdr:to>
      <xdr:col>8</xdr:col>
      <xdr:colOff>352425</xdr:colOff>
      <xdr:row>43</xdr:row>
      <xdr:rowOff>600075</xdr:rowOff>
    </xdr:to>
    <xdr:sp macro="" textlink="">
      <xdr:nvSpPr>
        <xdr:cNvPr id="5230"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43</xdr:row>
          <xdr:rowOff>257175</xdr:rowOff>
        </xdr:from>
        <xdr:to>
          <xdr:col>9</xdr:col>
          <xdr:colOff>381000</xdr:colOff>
          <xdr:row>43</xdr:row>
          <xdr:rowOff>600075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276225</xdr:rowOff>
        </xdr:from>
        <xdr:to>
          <xdr:col>7</xdr:col>
          <xdr:colOff>361950</xdr:colOff>
          <xdr:row>44</xdr:row>
          <xdr:rowOff>619125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44</xdr:row>
          <xdr:rowOff>276225</xdr:rowOff>
        </xdr:from>
        <xdr:to>
          <xdr:col>9</xdr:col>
          <xdr:colOff>381000</xdr:colOff>
          <xdr:row>44</xdr:row>
          <xdr:rowOff>619125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45</xdr:row>
      <xdr:rowOff>247650</xdr:rowOff>
    </xdr:from>
    <xdr:to>
      <xdr:col>8</xdr:col>
      <xdr:colOff>352425</xdr:colOff>
      <xdr:row>45</xdr:row>
      <xdr:rowOff>590550</xdr:rowOff>
    </xdr:to>
    <xdr:sp macro="" textlink="">
      <xdr:nvSpPr>
        <xdr:cNvPr id="523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45</xdr:row>
          <xdr:rowOff>247650</xdr:rowOff>
        </xdr:from>
        <xdr:to>
          <xdr:col>9</xdr:col>
          <xdr:colOff>381000</xdr:colOff>
          <xdr:row>45</xdr:row>
          <xdr:rowOff>590550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46</xdr:row>
          <xdr:rowOff>333375</xdr:rowOff>
        </xdr:from>
        <xdr:to>
          <xdr:col>7</xdr:col>
          <xdr:colOff>361950</xdr:colOff>
          <xdr:row>46</xdr:row>
          <xdr:rowOff>685800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333375</xdr:rowOff>
        </xdr:from>
        <xdr:to>
          <xdr:col>9</xdr:col>
          <xdr:colOff>381000</xdr:colOff>
          <xdr:row>46</xdr:row>
          <xdr:rowOff>685800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47</xdr:row>
          <xdr:rowOff>323850</xdr:rowOff>
        </xdr:from>
        <xdr:to>
          <xdr:col>7</xdr:col>
          <xdr:colOff>361950</xdr:colOff>
          <xdr:row>47</xdr:row>
          <xdr:rowOff>666750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47</xdr:row>
      <xdr:rowOff>323850</xdr:rowOff>
    </xdr:from>
    <xdr:to>
      <xdr:col>9</xdr:col>
      <xdr:colOff>352425</xdr:colOff>
      <xdr:row>47</xdr:row>
      <xdr:rowOff>666750</xdr:rowOff>
    </xdr:to>
    <xdr:sp macro="" textlink="">
      <xdr:nvSpPr>
        <xdr:cNvPr id="523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48</xdr:row>
          <xdr:rowOff>295275</xdr:rowOff>
        </xdr:from>
        <xdr:to>
          <xdr:col>7</xdr:col>
          <xdr:colOff>361950</xdr:colOff>
          <xdr:row>48</xdr:row>
          <xdr:rowOff>638175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48</xdr:row>
      <xdr:rowOff>295275</xdr:rowOff>
    </xdr:from>
    <xdr:to>
      <xdr:col>9</xdr:col>
      <xdr:colOff>352425</xdr:colOff>
      <xdr:row>48</xdr:row>
      <xdr:rowOff>638175</xdr:rowOff>
    </xdr:to>
    <xdr:sp macro="" textlink="">
      <xdr:nvSpPr>
        <xdr:cNvPr id="523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49</xdr:row>
          <xdr:rowOff>314325</xdr:rowOff>
        </xdr:from>
        <xdr:to>
          <xdr:col>7</xdr:col>
          <xdr:colOff>361950</xdr:colOff>
          <xdr:row>49</xdr:row>
          <xdr:rowOff>647700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49</xdr:row>
      <xdr:rowOff>314325</xdr:rowOff>
    </xdr:from>
    <xdr:to>
      <xdr:col>9</xdr:col>
      <xdr:colOff>352425</xdr:colOff>
      <xdr:row>49</xdr:row>
      <xdr:rowOff>657225</xdr:rowOff>
    </xdr:to>
    <xdr:sp macro="" textlink="">
      <xdr:nvSpPr>
        <xdr:cNvPr id="523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3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3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51</xdr:row>
          <xdr:rowOff>352425</xdr:rowOff>
        </xdr:from>
        <xdr:to>
          <xdr:col>7</xdr:col>
          <xdr:colOff>361950</xdr:colOff>
          <xdr:row>51</xdr:row>
          <xdr:rowOff>695325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51</xdr:row>
          <xdr:rowOff>352425</xdr:rowOff>
        </xdr:from>
        <xdr:to>
          <xdr:col>9</xdr:col>
          <xdr:colOff>381000</xdr:colOff>
          <xdr:row>51</xdr:row>
          <xdr:rowOff>695325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52</xdr:row>
          <xdr:rowOff>342900</xdr:rowOff>
        </xdr:from>
        <xdr:to>
          <xdr:col>7</xdr:col>
          <xdr:colOff>361950</xdr:colOff>
          <xdr:row>52</xdr:row>
          <xdr:rowOff>685800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52</xdr:row>
      <xdr:rowOff>342900</xdr:rowOff>
    </xdr:from>
    <xdr:to>
      <xdr:col>9</xdr:col>
      <xdr:colOff>352425</xdr:colOff>
      <xdr:row>52</xdr:row>
      <xdr:rowOff>685800</xdr:rowOff>
    </xdr:to>
    <xdr:sp macro="" textlink="">
      <xdr:nvSpPr>
        <xdr:cNvPr id="523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38"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53</xdr:row>
          <xdr:rowOff>314325</xdr:rowOff>
        </xdr:from>
        <xdr:to>
          <xdr:col>9</xdr:col>
          <xdr:colOff>381000</xdr:colOff>
          <xdr:row>53</xdr:row>
          <xdr:rowOff>647700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54</xdr:row>
      <xdr:rowOff>333375</xdr:rowOff>
    </xdr:from>
    <xdr:to>
      <xdr:col>8</xdr:col>
      <xdr:colOff>352425</xdr:colOff>
      <xdr:row>54</xdr:row>
      <xdr:rowOff>676275</xdr:rowOff>
    </xdr:to>
    <xdr:sp macro="" textlink="">
      <xdr:nvSpPr>
        <xdr:cNvPr id="5239"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0"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15</xdr:row>
          <xdr:rowOff>323850</xdr:rowOff>
        </xdr:from>
        <xdr:to>
          <xdr:col>7</xdr:col>
          <xdr:colOff>361950</xdr:colOff>
          <xdr:row>15</xdr:row>
          <xdr:rowOff>666750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238125</xdr:rowOff>
        </xdr:from>
        <xdr:to>
          <xdr:col>7</xdr:col>
          <xdr:colOff>361950</xdr:colOff>
          <xdr:row>18</xdr:row>
          <xdr:rowOff>590550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238125</xdr:rowOff>
        </xdr:from>
        <xdr:to>
          <xdr:col>9</xdr:col>
          <xdr:colOff>381000</xdr:colOff>
          <xdr:row>18</xdr:row>
          <xdr:rowOff>590550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257175</xdr:rowOff>
        </xdr:from>
        <xdr:to>
          <xdr:col>7</xdr:col>
          <xdr:colOff>361950</xdr:colOff>
          <xdr:row>19</xdr:row>
          <xdr:rowOff>600075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21</xdr:row>
          <xdr:rowOff>323850</xdr:rowOff>
        </xdr:from>
        <xdr:to>
          <xdr:col>9</xdr:col>
          <xdr:colOff>381000</xdr:colOff>
          <xdr:row>21</xdr:row>
          <xdr:rowOff>666750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314325</xdr:rowOff>
        </xdr:from>
        <xdr:to>
          <xdr:col>7</xdr:col>
          <xdr:colOff>361950</xdr:colOff>
          <xdr:row>22</xdr:row>
          <xdr:rowOff>647700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314325</xdr:rowOff>
        </xdr:from>
        <xdr:to>
          <xdr:col>9</xdr:col>
          <xdr:colOff>381000</xdr:colOff>
          <xdr:row>22</xdr:row>
          <xdr:rowOff>647700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xdr:row>
          <xdr:rowOff>285750</xdr:rowOff>
        </xdr:from>
        <xdr:to>
          <xdr:col>7</xdr:col>
          <xdr:colOff>361950</xdr:colOff>
          <xdr:row>23</xdr:row>
          <xdr:rowOff>638175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285750</xdr:rowOff>
        </xdr:from>
        <xdr:to>
          <xdr:col>9</xdr:col>
          <xdr:colOff>381000</xdr:colOff>
          <xdr:row>23</xdr:row>
          <xdr:rowOff>638175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304800</xdr:rowOff>
        </xdr:from>
        <xdr:to>
          <xdr:col>7</xdr:col>
          <xdr:colOff>361950</xdr:colOff>
          <xdr:row>24</xdr:row>
          <xdr:rowOff>647700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xdr:row>
          <xdr:rowOff>257175</xdr:rowOff>
        </xdr:from>
        <xdr:to>
          <xdr:col>7</xdr:col>
          <xdr:colOff>361950</xdr:colOff>
          <xdr:row>25</xdr:row>
          <xdr:rowOff>600075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257175</xdr:rowOff>
        </xdr:from>
        <xdr:to>
          <xdr:col>9</xdr:col>
          <xdr:colOff>381000</xdr:colOff>
          <xdr:row>25</xdr:row>
          <xdr:rowOff>600075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333375</xdr:rowOff>
        </xdr:from>
        <xdr:to>
          <xdr:col>7</xdr:col>
          <xdr:colOff>361950</xdr:colOff>
          <xdr:row>27</xdr:row>
          <xdr:rowOff>685800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304800</xdr:rowOff>
        </xdr:from>
        <xdr:to>
          <xdr:col>7</xdr:col>
          <xdr:colOff>361950</xdr:colOff>
          <xdr:row>28</xdr:row>
          <xdr:rowOff>647700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323850</xdr:rowOff>
        </xdr:from>
        <xdr:to>
          <xdr:col>7</xdr:col>
          <xdr:colOff>361950</xdr:colOff>
          <xdr:row>29</xdr:row>
          <xdr:rowOff>666750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323850</xdr:rowOff>
        </xdr:from>
        <xdr:to>
          <xdr:col>9</xdr:col>
          <xdr:colOff>381000</xdr:colOff>
          <xdr:row>29</xdr:row>
          <xdr:rowOff>666750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285750</xdr:rowOff>
        </xdr:from>
        <xdr:to>
          <xdr:col>7</xdr:col>
          <xdr:colOff>361950</xdr:colOff>
          <xdr:row>30</xdr:row>
          <xdr:rowOff>638175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285750</xdr:rowOff>
        </xdr:from>
        <xdr:to>
          <xdr:col>9</xdr:col>
          <xdr:colOff>381000</xdr:colOff>
          <xdr:row>30</xdr:row>
          <xdr:rowOff>638175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xdr:row>
          <xdr:rowOff>371475</xdr:rowOff>
        </xdr:from>
        <xdr:to>
          <xdr:col>7</xdr:col>
          <xdr:colOff>361950</xdr:colOff>
          <xdr:row>31</xdr:row>
          <xdr:rowOff>714375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xdr:row>
          <xdr:rowOff>371475</xdr:rowOff>
        </xdr:from>
        <xdr:to>
          <xdr:col>9</xdr:col>
          <xdr:colOff>381000</xdr:colOff>
          <xdr:row>31</xdr:row>
          <xdr:rowOff>714375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361950</xdr:rowOff>
        </xdr:from>
        <xdr:to>
          <xdr:col>7</xdr:col>
          <xdr:colOff>361950</xdr:colOff>
          <xdr:row>32</xdr:row>
          <xdr:rowOff>695325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333375</xdr:rowOff>
        </xdr:from>
        <xdr:to>
          <xdr:col>7</xdr:col>
          <xdr:colOff>361950</xdr:colOff>
          <xdr:row>33</xdr:row>
          <xdr:rowOff>685800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285750</xdr:rowOff>
        </xdr:from>
        <xdr:to>
          <xdr:col>9</xdr:col>
          <xdr:colOff>381000</xdr:colOff>
          <xdr:row>35</xdr:row>
          <xdr:rowOff>638175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371475</xdr:rowOff>
        </xdr:from>
        <xdr:to>
          <xdr:col>9</xdr:col>
          <xdr:colOff>381000</xdr:colOff>
          <xdr:row>36</xdr:row>
          <xdr:rowOff>714375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37</xdr:row>
          <xdr:rowOff>361950</xdr:rowOff>
        </xdr:from>
        <xdr:to>
          <xdr:col>7</xdr:col>
          <xdr:colOff>361950</xdr:colOff>
          <xdr:row>37</xdr:row>
          <xdr:rowOff>695325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38</xdr:row>
          <xdr:rowOff>333375</xdr:rowOff>
        </xdr:from>
        <xdr:to>
          <xdr:col>9</xdr:col>
          <xdr:colOff>381000</xdr:colOff>
          <xdr:row>38</xdr:row>
          <xdr:rowOff>685800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39</xdr:row>
          <xdr:rowOff>352425</xdr:rowOff>
        </xdr:from>
        <xdr:to>
          <xdr:col>7</xdr:col>
          <xdr:colOff>361950</xdr:colOff>
          <xdr:row>39</xdr:row>
          <xdr:rowOff>695325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40</xdr:row>
          <xdr:rowOff>209550</xdr:rowOff>
        </xdr:from>
        <xdr:to>
          <xdr:col>7</xdr:col>
          <xdr:colOff>361950</xdr:colOff>
          <xdr:row>40</xdr:row>
          <xdr:rowOff>552450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41</xdr:row>
          <xdr:rowOff>295275</xdr:rowOff>
        </xdr:from>
        <xdr:to>
          <xdr:col>7</xdr:col>
          <xdr:colOff>361950</xdr:colOff>
          <xdr:row>41</xdr:row>
          <xdr:rowOff>638175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257175</xdr:rowOff>
        </xdr:from>
        <xdr:to>
          <xdr:col>7</xdr:col>
          <xdr:colOff>361950</xdr:colOff>
          <xdr:row>43</xdr:row>
          <xdr:rowOff>600075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45</xdr:row>
          <xdr:rowOff>247650</xdr:rowOff>
        </xdr:from>
        <xdr:to>
          <xdr:col>7</xdr:col>
          <xdr:colOff>361950</xdr:colOff>
          <xdr:row>45</xdr:row>
          <xdr:rowOff>590550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47</xdr:row>
          <xdr:rowOff>323850</xdr:rowOff>
        </xdr:from>
        <xdr:to>
          <xdr:col>9</xdr:col>
          <xdr:colOff>381000</xdr:colOff>
          <xdr:row>47</xdr:row>
          <xdr:rowOff>666750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48</xdr:row>
          <xdr:rowOff>295275</xdr:rowOff>
        </xdr:from>
        <xdr:to>
          <xdr:col>9</xdr:col>
          <xdr:colOff>381000</xdr:colOff>
          <xdr:row>48</xdr:row>
          <xdr:rowOff>638175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49</xdr:row>
          <xdr:rowOff>314325</xdr:rowOff>
        </xdr:from>
        <xdr:to>
          <xdr:col>9</xdr:col>
          <xdr:colOff>381000</xdr:colOff>
          <xdr:row>49</xdr:row>
          <xdr:rowOff>647700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50</xdr:row>
          <xdr:rowOff>266700</xdr:rowOff>
        </xdr:from>
        <xdr:to>
          <xdr:col>7</xdr:col>
          <xdr:colOff>361950</xdr:colOff>
          <xdr:row>50</xdr:row>
          <xdr:rowOff>600075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266700</xdr:rowOff>
        </xdr:from>
        <xdr:to>
          <xdr:col>9</xdr:col>
          <xdr:colOff>381000</xdr:colOff>
          <xdr:row>50</xdr:row>
          <xdr:rowOff>600075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52</xdr:row>
          <xdr:rowOff>342900</xdr:rowOff>
        </xdr:from>
        <xdr:to>
          <xdr:col>9</xdr:col>
          <xdr:colOff>381000</xdr:colOff>
          <xdr:row>52</xdr:row>
          <xdr:rowOff>685800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53</xdr:row>
          <xdr:rowOff>314325</xdr:rowOff>
        </xdr:from>
        <xdr:to>
          <xdr:col>7</xdr:col>
          <xdr:colOff>361950</xdr:colOff>
          <xdr:row>53</xdr:row>
          <xdr:rowOff>647700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54</xdr:row>
          <xdr:rowOff>333375</xdr:rowOff>
        </xdr:from>
        <xdr:to>
          <xdr:col>7</xdr:col>
          <xdr:colOff>361950</xdr:colOff>
          <xdr:row>54</xdr:row>
          <xdr:rowOff>685800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333375</xdr:rowOff>
        </xdr:from>
        <xdr:to>
          <xdr:col>9</xdr:col>
          <xdr:colOff>381000</xdr:colOff>
          <xdr:row>54</xdr:row>
          <xdr:rowOff>685800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15</xdr:row>
      <xdr:rowOff>323850</xdr:rowOff>
    </xdr:from>
    <xdr:to>
      <xdr:col>8</xdr:col>
      <xdr:colOff>352425</xdr:colOff>
      <xdr:row>15</xdr:row>
      <xdr:rowOff>666750</xdr:rowOff>
    </xdr:to>
    <xdr:sp macro="" textlink="">
      <xdr:nvSpPr>
        <xdr:cNvPr id="2"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3"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4"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6"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7"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8"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9"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10"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11"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12"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13"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14"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15"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16"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17"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18"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19"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20"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21"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22"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23"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24"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25"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26"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27"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28"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29"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30"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31"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4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4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4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4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4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4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4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120"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4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4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4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4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4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4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4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4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4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4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161925</xdr:colOff>
          <xdr:row>15</xdr:row>
          <xdr:rowOff>323850</xdr:rowOff>
        </xdr:from>
        <xdr:to>
          <xdr:col>8</xdr:col>
          <xdr:colOff>361950</xdr:colOff>
          <xdr:row>15</xdr:row>
          <xdr:rowOff>666750</xdr:rowOff>
        </xdr:to>
        <xdr:sp macro="" textlink="">
          <xdr:nvSpPr>
            <xdr:cNvPr id="6410" name="Check Box 1" hidden="1">
              <a:extLst>
                <a:ext uri="{63B3BB69-23CF-44E3-9099-C40C66FF867C}">
                  <a14:compatExt spid="_x0000_s52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238125</xdr:rowOff>
        </xdr:from>
        <xdr:to>
          <xdr:col>8</xdr:col>
          <xdr:colOff>361950</xdr:colOff>
          <xdr:row>18</xdr:row>
          <xdr:rowOff>590550</xdr:rowOff>
        </xdr:to>
        <xdr:sp macro="" textlink="">
          <xdr:nvSpPr>
            <xdr:cNvPr id="6411" name="Check Box 7" hidden="1">
              <a:extLst>
                <a:ext uri="{63B3BB69-23CF-44E3-9099-C40C66FF867C}">
                  <a14:compatExt spid="_x0000_s52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238125</xdr:rowOff>
        </xdr:from>
        <xdr:to>
          <xdr:col>9</xdr:col>
          <xdr:colOff>361950</xdr:colOff>
          <xdr:row>18</xdr:row>
          <xdr:rowOff>590550</xdr:rowOff>
        </xdr:to>
        <xdr:sp macro="" textlink="">
          <xdr:nvSpPr>
            <xdr:cNvPr id="6412" name="Check Box 8" hidden="1">
              <a:extLst>
                <a:ext uri="{63B3BB69-23CF-44E3-9099-C40C66FF867C}">
                  <a14:compatExt spid="_x0000_s52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257175</xdr:rowOff>
        </xdr:from>
        <xdr:to>
          <xdr:col>8</xdr:col>
          <xdr:colOff>361950</xdr:colOff>
          <xdr:row>19</xdr:row>
          <xdr:rowOff>600075</xdr:rowOff>
        </xdr:to>
        <xdr:sp macro="" textlink="">
          <xdr:nvSpPr>
            <xdr:cNvPr id="6413" name="Check Box 9" hidden="1">
              <a:extLst>
                <a:ext uri="{63B3BB69-23CF-44E3-9099-C40C66FF867C}">
                  <a14:compatExt spid="_x0000_s52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323850</xdr:rowOff>
        </xdr:from>
        <xdr:to>
          <xdr:col>9</xdr:col>
          <xdr:colOff>361950</xdr:colOff>
          <xdr:row>21</xdr:row>
          <xdr:rowOff>666750</xdr:rowOff>
        </xdr:to>
        <xdr:sp macro="" textlink="">
          <xdr:nvSpPr>
            <xdr:cNvPr id="6414" name="Check Box 14" hidden="1">
              <a:extLst>
                <a:ext uri="{63B3BB69-23CF-44E3-9099-C40C66FF867C}">
                  <a14:compatExt spid="_x0000_s52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314325</xdr:rowOff>
        </xdr:from>
        <xdr:to>
          <xdr:col>8</xdr:col>
          <xdr:colOff>361950</xdr:colOff>
          <xdr:row>22</xdr:row>
          <xdr:rowOff>647700</xdr:rowOff>
        </xdr:to>
        <xdr:sp macro="" textlink="">
          <xdr:nvSpPr>
            <xdr:cNvPr id="6415" name="Check Box 15" hidden="1">
              <a:extLst>
                <a:ext uri="{63B3BB69-23CF-44E3-9099-C40C66FF867C}">
                  <a14:compatExt spid="_x0000_s52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314325</xdr:rowOff>
        </xdr:from>
        <xdr:to>
          <xdr:col>9</xdr:col>
          <xdr:colOff>361950</xdr:colOff>
          <xdr:row>22</xdr:row>
          <xdr:rowOff>647700</xdr:rowOff>
        </xdr:to>
        <xdr:sp macro="" textlink="">
          <xdr:nvSpPr>
            <xdr:cNvPr id="6416" name="Check Box 16" hidden="1">
              <a:extLst>
                <a:ext uri="{63B3BB69-23CF-44E3-9099-C40C66FF867C}">
                  <a14:compatExt spid="_x0000_s52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285750</xdr:rowOff>
        </xdr:from>
        <xdr:to>
          <xdr:col>8</xdr:col>
          <xdr:colOff>361950</xdr:colOff>
          <xdr:row>23</xdr:row>
          <xdr:rowOff>638175</xdr:rowOff>
        </xdr:to>
        <xdr:sp macro="" textlink="">
          <xdr:nvSpPr>
            <xdr:cNvPr id="6417" name="Check Box 17" hidden="1">
              <a:extLst>
                <a:ext uri="{63B3BB69-23CF-44E3-9099-C40C66FF867C}">
                  <a14:compatExt spid="_x0000_s52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285750</xdr:rowOff>
        </xdr:from>
        <xdr:to>
          <xdr:col>9</xdr:col>
          <xdr:colOff>361950</xdr:colOff>
          <xdr:row>23</xdr:row>
          <xdr:rowOff>638175</xdr:rowOff>
        </xdr:to>
        <xdr:sp macro="" textlink="">
          <xdr:nvSpPr>
            <xdr:cNvPr id="6418" name="Check Box 18" hidden="1">
              <a:extLst>
                <a:ext uri="{63B3BB69-23CF-44E3-9099-C40C66FF867C}">
                  <a14:compatExt spid="_x0000_s52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304800</xdr:rowOff>
        </xdr:from>
        <xdr:to>
          <xdr:col>8</xdr:col>
          <xdr:colOff>361950</xdr:colOff>
          <xdr:row>24</xdr:row>
          <xdr:rowOff>647700</xdr:rowOff>
        </xdr:to>
        <xdr:sp macro="" textlink="">
          <xdr:nvSpPr>
            <xdr:cNvPr id="6419" name="Check Box 19" hidden="1">
              <a:extLst>
                <a:ext uri="{63B3BB69-23CF-44E3-9099-C40C66FF867C}">
                  <a14:compatExt spid="_x0000_s52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257175</xdr:rowOff>
        </xdr:from>
        <xdr:to>
          <xdr:col>8</xdr:col>
          <xdr:colOff>361950</xdr:colOff>
          <xdr:row>25</xdr:row>
          <xdr:rowOff>600075</xdr:rowOff>
        </xdr:to>
        <xdr:sp macro="" textlink="">
          <xdr:nvSpPr>
            <xdr:cNvPr id="6420" name="Check Box 21" hidden="1">
              <a:extLst>
                <a:ext uri="{63B3BB69-23CF-44E3-9099-C40C66FF867C}">
                  <a14:compatExt spid="_x0000_s521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xdr:row>
          <xdr:rowOff>257175</xdr:rowOff>
        </xdr:from>
        <xdr:to>
          <xdr:col>9</xdr:col>
          <xdr:colOff>361950</xdr:colOff>
          <xdr:row>25</xdr:row>
          <xdr:rowOff>600075</xdr:rowOff>
        </xdr:to>
        <xdr:sp macro="" textlink="">
          <xdr:nvSpPr>
            <xdr:cNvPr id="6421" name="Check Box 22" hidden="1">
              <a:extLst>
                <a:ext uri="{63B3BB69-23CF-44E3-9099-C40C66FF867C}">
                  <a14:compatExt spid="_x0000_s52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333375</xdr:rowOff>
        </xdr:from>
        <xdr:to>
          <xdr:col>8</xdr:col>
          <xdr:colOff>361950</xdr:colOff>
          <xdr:row>27</xdr:row>
          <xdr:rowOff>685800</xdr:rowOff>
        </xdr:to>
        <xdr:sp macro="" textlink="">
          <xdr:nvSpPr>
            <xdr:cNvPr id="6422" name="Check Box 25" hidden="1">
              <a:extLst>
                <a:ext uri="{63B3BB69-23CF-44E3-9099-C40C66FF867C}">
                  <a14:compatExt spid="_x0000_s52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304800</xdr:rowOff>
        </xdr:from>
        <xdr:to>
          <xdr:col>8</xdr:col>
          <xdr:colOff>361950</xdr:colOff>
          <xdr:row>28</xdr:row>
          <xdr:rowOff>647700</xdr:rowOff>
        </xdr:to>
        <xdr:sp macro="" textlink="">
          <xdr:nvSpPr>
            <xdr:cNvPr id="6423" name="Check Box 27" hidden="1">
              <a:extLst>
                <a:ext uri="{63B3BB69-23CF-44E3-9099-C40C66FF867C}">
                  <a14:compatExt spid="_x0000_s52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323850</xdr:rowOff>
        </xdr:from>
        <xdr:to>
          <xdr:col>8</xdr:col>
          <xdr:colOff>361950</xdr:colOff>
          <xdr:row>29</xdr:row>
          <xdr:rowOff>666750</xdr:rowOff>
        </xdr:to>
        <xdr:sp macro="" textlink="">
          <xdr:nvSpPr>
            <xdr:cNvPr id="6424" name="Check Box 29" hidden="1">
              <a:extLst>
                <a:ext uri="{63B3BB69-23CF-44E3-9099-C40C66FF867C}">
                  <a14:compatExt spid="_x0000_s52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323850</xdr:rowOff>
        </xdr:from>
        <xdr:to>
          <xdr:col>9</xdr:col>
          <xdr:colOff>361950</xdr:colOff>
          <xdr:row>29</xdr:row>
          <xdr:rowOff>666750</xdr:rowOff>
        </xdr:to>
        <xdr:sp macro="" textlink="">
          <xdr:nvSpPr>
            <xdr:cNvPr id="6425" name="Check Box 30" hidden="1">
              <a:extLst>
                <a:ext uri="{63B3BB69-23CF-44E3-9099-C40C66FF867C}">
                  <a14:compatExt spid="_x0000_s52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285750</xdr:rowOff>
        </xdr:from>
        <xdr:to>
          <xdr:col>8</xdr:col>
          <xdr:colOff>361950</xdr:colOff>
          <xdr:row>30</xdr:row>
          <xdr:rowOff>638175</xdr:rowOff>
        </xdr:to>
        <xdr:sp macro="" textlink="">
          <xdr:nvSpPr>
            <xdr:cNvPr id="6426" name="Check Box 31" hidden="1">
              <a:extLst>
                <a:ext uri="{63B3BB69-23CF-44E3-9099-C40C66FF867C}">
                  <a14:compatExt spid="_x0000_s52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285750</xdr:rowOff>
        </xdr:from>
        <xdr:to>
          <xdr:col>9</xdr:col>
          <xdr:colOff>361950</xdr:colOff>
          <xdr:row>30</xdr:row>
          <xdr:rowOff>638175</xdr:rowOff>
        </xdr:to>
        <xdr:sp macro="" textlink="">
          <xdr:nvSpPr>
            <xdr:cNvPr id="6427" name="Check Box 32" hidden="1">
              <a:extLst>
                <a:ext uri="{63B3BB69-23CF-44E3-9099-C40C66FF867C}">
                  <a14:compatExt spid="_x0000_s52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371475</xdr:rowOff>
        </xdr:from>
        <xdr:to>
          <xdr:col>8</xdr:col>
          <xdr:colOff>361950</xdr:colOff>
          <xdr:row>31</xdr:row>
          <xdr:rowOff>714375</xdr:rowOff>
        </xdr:to>
        <xdr:sp macro="" textlink="">
          <xdr:nvSpPr>
            <xdr:cNvPr id="6428" name="Check Box 33" hidden="1">
              <a:extLst>
                <a:ext uri="{63B3BB69-23CF-44E3-9099-C40C66FF867C}">
                  <a14:compatExt spid="_x0000_s52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371475</xdr:rowOff>
        </xdr:from>
        <xdr:to>
          <xdr:col>9</xdr:col>
          <xdr:colOff>361950</xdr:colOff>
          <xdr:row>31</xdr:row>
          <xdr:rowOff>714375</xdr:rowOff>
        </xdr:to>
        <xdr:sp macro="" textlink="">
          <xdr:nvSpPr>
            <xdr:cNvPr id="6429" name="Check Box 34" hidden="1">
              <a:extLst>
                <a:ext uri="{63B3BB69-23CF-44E3-9099-C40C66FF867C}">
                  <a14:compatExt spid="_x0000_s522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361950</xdr:rowOff>
        </xdr:from>
        <xdr:to>
          <xdr:col>8</xdr:col>
          <xdr:colOff>361950</xdr:colOff>
          <xdr:row>32</xdr:row>
          <xdr:rowOff>695325</xdr:rowOff>
        </xdr:to>
        <xdr:sp macro="" textlink="">
          <xdr:nvSpPr>
            <xdr:cNvPr id="6430" name="Check Box 35" hidden="1">
              <a:extLst>
                <a:ext uri="{63B3BB69-23CF-44E3-9099-C40C66FF867C}">
                  <a14:compatExt spid="_x0000_s52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333375</xdr:rowOff>
        </xdr:from>
        <xdr:to>
          <xdr:col>8</xdr:col>
          <xdr:colOff>361950</xdr:colOff>
          <xdr:row>33</xdr:row>
          <xdr:rowOff>685800</xdr:rowOff>
        </xdr:to>
        <xdr:sp macro="" textlink="">
          <xdr:nvSpPr>
            <xdr:cNvPr id="6431" name="Check Box 37" hidden="1">
              <a:extLst>
                <a:ext uri="{63B3BB69-23CF-44E3-9099-C40C66FF867C}">
                  <a14:compatExt spid="_x0000_s52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285750</xdr:rowOff>
        </xdr:from>
        <xdr:to>
          <xdr:col>9</xdr:col>
          <xdr:colOff>361950</xdr:colOff>
          <xdr:row>35</xdr:row>
          <xdr:rowOff>638175</xdr:rowOff>
        </xdr:to>
        <xdr:sp macro="" textlink="">
          <xdr:nvSpPr>
            <xdr:cNvPr id="6432" name="Check Box 42" hidden="1">
              <a:extLst>
                <a:ext uri="{63B3BB69-23CF-44E3-9099-C40C66FF867C}">
                  <a14:compatExt spid="_x0000_s522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xdr:row>
          <xdr:rowOff>371475</xdr:rowOff>
        </xdr:from>
        <xdr:to>
          <xdr:col>9</xdr:col>
          <xdr:colOff>361950</xdr:colOff>
          <xdr:row>36</xdr:row>
          <xdr:rowOff>714375</xdr:rowOff>
        </xdr:to>
        <xdr:sp macro="" textlink="">
          <xdr:nvSpPr>
            <xdr:cNvPr id="6433" name="Check Box 44" hidden="1">
              <a:extLst>
                <a:ext uri="{63B3BB69-23CF-44E3-9099-C40C66FF867C}">
                  <a14:compatExt spid="_x0000_s52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361950</xdr:rowOff>
        </xdr:from>
        <xdr:to>
          <xdr:col>8</xdr:col>
          <xdr:colOff>361950</xdr:colOff>
          <xdr:row>37</xdr:row>
          <xdr:rowOff>695325</xdr:rowOff>
        </xdr:to>
        <xdr:sp macro="" textlink="">
          <xdr:nvSpPr>
            <xdr:cNvPr id="6434" name="Check Box 45" hidden="1">
              <a:extLst>
                <a:ext uri="{63B3BB69-23CF-44E3-9099-C40C66FF867C}">
                  <a14:compatExt spid="_x0000_s5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333375</xdr:rowOff>
        </xdr:from>
        <xdr:to>
          <xdr:col>9</xdr:col>
          <xdr:colOff>361950</xdr:colOff>
          <xdr:row>38</xdr:row>
          <xdr:rowOff>685800</xdr:rowOff>
        </xdr:to>
        <xdr:sp macro="" textlink="">
          <xdr:nvSpPr>
            <xdr:cNvPr id="6435" name="Check Box 48" hidden="1">
              <a:extLst>
                <a:ext uri="{63B3BB69-23CF-44E3-9099-C40C66FF867C}">
                  <a14:compatExt spid="_x0000_s52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352425</xdr:rowOff>
        </xdr:from>
        <xdr:to>
          <xdr:col>8</xdr:col>
          <xdr:colOff>361950</xdr:colOff>
          <xdr:row>39</xdr:row>
          <xdr:rowOff>695325</xdr:rowOff>
        </xdr:to>
        <xdr:sp macro="" textlink="">
          <xdr:nvSpPr>
            <xdr:cNvPr id="6436" name="Check Box 49" hidden="1">
              <a:extLst>
                <a:ext uri="{63B3BB69-23CF-44E3-9099-C40C66FF867C}">
                  <a14:compatExt spid="_x0000_s52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209550</xdr:rowOff>
        </xdr:from>
        <xdr:to>
          <xdr:col>8</xdr:col>
          <xdr:colOff>361950</xdr:colOff>
          <xdr:row>40</xdr:row>
          <xdr:rowOff>552450</xdr:rowOff>
        </xdr:to>
        <xdr:sp macro="" textlink="">
          <xdr:nvSpPr>
            <xdr:cNvPr id="6437" name="Check Box 51" hidden="1">
              <a:extLst>
                <a:ext uri="{63B3BB69-23CF-44E3-9099-C40C66FF867C}">
                  <a14:compatExt spid="_x0000_s52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295275</xdr:rowOff>
        </xdr:from>
        <xdr:to>
          <xdr:col>8</xdr:col>
          <xdr:colOff>361950</xdr:colOff>
          <xdr:row>41</xdr:row>
          <xdr:rowOff>647700</xdr:rowOff>
        </xdr:to>
        <xdr:sp macro="" textlink="">
          <xdr:nvSpPr>
            <xdr:cNvPr id="6438" name="Check Box 53" hidden="1">
              <a:extLst>
                <a:ext uri="{63B3BB69-23CF-44E3-9099-C40C66FF867C}">
                  <a14:compatExt spid="_x0000_s52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257175</xdr:rowOff>
        </xdr:from>
        <xdr:to>
          <xdr:col>8</xdr:col>
          <xdr:colOff>361950</xdr:colOff>
          <xdr:row>43</xdr:row>
          <xdr:rowOff>600075</xdr:rowOff>
        </xdr:to>
        <xdr:sp macro="" textlink="">
          <xdr:nvSpPr>
            <xdr:cNvPr id="6439" name="Check Box 57" hidden="1">
              <a:extLst>
                <a:ext uri="{63B3BB69-23CF-44E3-9099-C40C66FF867C}">
                  <a14:compatExt spid="_x0000_s52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247650</xdr:rowOff>
        </xdr:from>
        <xdr:to>
          <xdr:col>8</xdr:col>
          <xdr:colOff>361950</xdr:colOff>
          <xdr:row>45</xdr:row>
          <xdr:rowOff>600075</xdr:rowOff>
        </xdr:to>
        <xdr:sp macro="" textlink="">
          <xdr:nvSpPr>
            <xdr:cNvPr id="6440" name="Check Box 61" hidden="1">
              <a:extLst>
                <a:ext uri="{63B3BB69-23CF-44E3-9099-C40C66FF867C}">
                  <a14:compatExt spid="_x0000_s52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323850</xdr:rowOff>
        </xdr:from>
        <xdr:to>
          <xdr:col>9</xdr:col>
          <xdr:colOff>361950</xdr:colOff>
          <xdr:row>47</xdr:row>
          <xdr:rowOff>666750</xdr:rowOff>
        </xdr:to>
        <xdr:sp macro="" textlink="">
          <xdr:nvSpPr>
            <xdr:cNvPr id="6441" name="Check Box 66" hidden="1">
              <a:extLst>
                <a:ext uri="{63B3BB69-23CF-44E3-9099-C40C66FF867C}">
                  <a14:compatExt spid="_x0000_s52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295275</xdr:rowOff>
        </xdr:from>
        <xdr:to>
          <xdr:col>9</xdr:col>
          <xdr:colOff>361950</xdr:colOff>
          <xdr:row>48</xdr:row>
          <xdr:rowOff>647700</xdr:rowOff>
        </xdr:to>
        <xdr:sp macro="" textlink="">
          <xdr:nvSpPr>
            <xdr:cNvPr id="6442" name="Check Box 68" hidden="1">
              <a:extLst>
                <a:ext uri="{63B3BB69-23CF-44E3-9099-C40C66FF867C}">
                  <a14:compatExt spid="_x0000_s52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314325</xdr:rowOff>
        </xdr:from>
        <xdr:to>
          <xdr:col>9</xdr:col>
          <xdr:colOff>361950</xdr:colOff>
          <xdr:row>49</xdr:row>
          <xdr:rowOff>647700</xdr:rowOff>
        </xdr:to>
        <xdr:sp macro="" textlink="">
          <xdr:nvSpPr>
            <xdr:cNvPr id="6443" name="Check Box 70" hidden="1">
              <a:extLst>
                <a:ext uri="{63B3BB69-23CF-44E3-9099-C40C66FF867C}">
                  <a14:compatExt spid="_x0000_s52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266700</xdr:rowOff>
        </xdr:from>
        <xdr:to>
          <xdr:col>8</xdr:col>
          <xdr:colOff>361950</xdr:colOff>
          <xdr:row>50</xdr:row>
          <xdr:rowOff>600075</xdr:rowOff>
        </xdr:to>
        <xdr:sp macro="" textlink="">
          <xdr:nvSpPr>
            <xdr:cNvPr id="6444" name="Check Box 71" hidden="1">
              <a:extLst>
                <a:ext uri="{63B3BB69-23CF-44E3-9099-C40C66FF867C}">
                  <a14:compatExt spid="_x0000_s52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50</xdr:row>
          <xdr:rowOff>266700</xdr:rowOff>
        </xdr:from>
        <xdr:to>
          <xdr:col>9</xdr:col>
          <xdr:colOff>361950</xdr:colOff>
          <xdr:row>50</xdr:row>
          <xdr:rowOff>600075</xdr:rowOff>
        </xdr:to>
        <xdr:sp macro="" textlink="">
          <xdr:nvSpPr>
            <xdr:cNvPr id="6445" name="Check Box 72" hidden="1">
              <a:extLst>
                <a:ext uri="{63B3BB69-23CF-44E3-9099-C40C66FF867C}">
                  <a14:compatExt spid="_x0000_s52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52</xdr:row>
          <xdr:rowOff>342900</xdr:rowOff>
        </xdr:from>
        <xdr:to>
          <xdr:col>9</xdr:col>
          <xdr:colOff>361950</xdr:colOff>
          <xdr:row>52</xdr:row>
          <xdr:rowOff>695325</xdr:rowOff>
        </xdr:to>
        <xdr:sp macro="" textlink="">
          <xdr:nvSpPr>
            <xdr:cNvPr id="6446" name="Check Box 76" hidden="1">
              <a:extLst>
                <a:ext uri="{63B3BB69-23CF-44E3-9099-C40C66FF867C}">
                  <a14:compatExt spid="_x0000_s52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314325</xdr:rowOff>
        </xdr:from>
        <xdr:to>
          <xdr:col>8</xdr:col>
          <xdr:colOff>361950</xdr:colOff>
          <xdr:row>53</xdr:row>
          <xdr:rowOff>647700</xdr:rowOff>
        </xdr:to>
        <xdr:sp macro="" textlink="">
          <xdr:nvSpPr>
            <xdr:cNvPr id="6447" name="Check Box 77" hidden="1">
              <a:extLst>
                <a:ext uri="{63B3BB69-23CF-44E3-9099-C40C66FF867C}">
                  <a14:compatExt spid="_x0000_s52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333375</xdr:rowOff>
        </xdr:from>
        <xdr:to>
          <xdr:col>8</xdr:col>
          <xdr:colOff>361950</xdr:colOff>
          <xdr:row>54</xdr:row>
          <xdr:rowOff>685800</xdr:rowOff>
        </xdr:to>
        <xdr:sp macro="" textlink="">
          <xdr:nvSpPr>
            <xdr:cNvPr id="6448" name="Check Box 79" hidden="1">
              <a:extLst>
                <a:ext uri="{63B3BB69-23CF-44E3-9099-C40C66FF867C}">
                  <a14:compatExt spid="_x0000_s52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54</xdr:row>
          <xdr:rowOff>333375</xdr:rowOff>
        </xdr:from>
        <xdr:to>
          <xdr:col>9</xdr:col>
          <xdr:colOff>361950</xdr:colOff>
          <xdr:row>54</xdr:row>
          <xdr:rowOff>685800</xdr:rowOff>
        </xdr:to>
        <xdr:sp macro="" textlink="">
          <xdr:nvSpPr>
            <xdr:cNvPr id="6449" name="Check Box 80" hidden="1">
              <a:extLst>
                <a:ext uri="{63B3BB69-23CF-44E3-9099-C40C66FF867C}">
                  <a14:compatExt spid="_x0000_s52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verRoe/Desktop/PROGRAM%20BARU/Kalender-Pendidikan-Elektroni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sheetName val="data"/>
    </sheetNames>
    <sheetDataSet>
      <sheetData sheetId="0"/>
      <sheetData sheetId="1">
        <row r="2">
          <cell r="Q2" t="str">
            <v>SMA NEGERI 2 PURWOKERTO</v>
          </cell>
        </row>
        <row r="3">
          <cell r="Q3" t="str">
            <v>2014/2015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P28"/>
  <sheetViews>
    <sheetView showGridLines="0" showRowColHeaders="0" topLeftCell="A5" zoomScaleNormal="100" zoomScaleSheetLayoutView="110" workbookViewId="0">
      <selection activeCell="D8" sqref="D8"/>
    </sheetView>
  </sheetViews>
  <sheetFormatPr defaultRowHeight="12.75" x14ac:dyDescent="0.2"/>
  <cols>
    <col min="2" max="2" width="38.28515625" customWidth="1"/>
    <col min="3" max="3" width="7.5703125" customWidth="1"/>
    <col min="4" max="4" width="57" customWidth="1"/>
    <col min="5" max="10" width="0" hidden="1" customWidth="1"/>
    <col min="11" max="11" width="42" style="218" customWidth="1"/>
    <col min="12" max="15" width="9.140625" style="218"/>
    <col min="16" max="16" width="9.140625" style="179"/>
  </cols>
  <sheetData>
    <row r="2" spans="2:16" ht="30" x14ac:dyDescent="0.4">
      <c r="B2" s="275" t="s">
        <v>23</v>
      </c>
      <c r="C2" s="275"/>
      <c r="D2" s="275"/>
    </row>
    <row r="4" spans="2:16" s="1" customFormat="1" ht="43.5" customHeight="1" x14ac:dyDescent="0.2">
      <c r="B4" s="20" t="s">
        <v>2</v>
      </c>
      <c r="C4" s="21" t="s">
        <v>7</v>
      </c>
      <c r="D4" s="170" t="s">
        <v>153</v>
      </c>
      <c r="K4" s="219"/>
      <c r="L4" s="219"/>
      <c r="M4" s="219"/>
      <c r="N4" s="219"/>
      <c r="O4" s="219"/>
      <c r="P4" s="180"/>
    </row>
    <row r="5" spans="2:16" s="1" customFormat="1" ht="43.5" customHeight="1" x14ac:dyDescent="0.2">
      <c r="B5" s="22" t="s">
        <v>21</v>
      </c>
      <c r="C5" s="23" t="s">
        <v>7</v>
      </c>
      <c r="D5" s="171" t="s">
        <v>154</v>
      </c>
      <c r="K5" s="219"/>
      <c r="L5" s="219"/>
      <c r="M5" s="219"/>
      <c r="N5" s="219"/>
      <c r="O5" s="219"/>
      <c r="P5" s="180"/>
    </row>
    <row r="6" spans="2:16" s="1" customFormat="1" ht="43.5" customHeight="1" x14ac:dyDescent="0.2">
      <c r="B6" s="22" t="s">
        <v>6</v>
      </c>
      <c r="C6" s="23" t="s">
        <v>7</v>
      </c>
      <c r="D6" s="172" t="s">
        <v>155</v>
      </c>
      <c r="K6" s="219"/>
      <c r="L6" s="219"/>
      <c r="M6" s="219"/>
      <c r="N6" s="219"/>
      <c r="O6" s="219"/>
      <c r="P6" s="180"/>
    </row>
    <row r="7" spans="2:16" s="1" customFormat="1" ht="48.75" customHeight="1" x14ac:dyDescent="0.2">
      <c r="B7" s="22" t="s">
        <v>3</v>
      </c>
      <c r="C7" s="23" t="s">
        <v>7</v>
      </c>
      <c r="D7" s="173" t="s">
        <v>101</v>
      </c>
      <c r="K7" s="240" t="s">
        <v>98</v>
      </c>
      <c r="L7" s="219">
        <v>1</v>
      </c>
      <c r="M7" s="219"/>
      <c r="N7" s="219"/>
      <c r="O7" s="219"/>
      <c r="P7" s="180"/>
    </row>
    <row r="8" spans="2:16" s="1" customFormat="1" ht="43.5" customHeight="1" x14ac:dyDescent="0.2">
      <c r="B8" s="22" t="s">
        <v>15</v>
      </c>
      <c r="C8" s="23" t="s">
        <v>7</v>
      </c>
      <c r="D8" s="171" t="s">
        <v>119</v>
      </c>
      <c r="K8" s="240" t="s">
        <v>99</v>
      </c>
      <c r="L8" s="219">
        <v>2</v>
      </c>
      <c r="M8" s="219"/>
      <c r="N8" s="219"/>
      <c r="O8" s="219"/>
      <c r="P8" s="180"/>
    </row>
    <row r="9" spans="2:16" s="1" customFormat="1" ht="43.5" customHeight="1" x14ac:dyDescent="0.2">
      <c r="B9" s="22" t="s">
        <v>14</v>
      </c>
      <c r="C9" s="23" t="s">
        <v>7</v>
      </c>
      <c r="D9" s="171" t="s">
        <v>156</v>
      </c>
      <c r="K9" s="218" t="s">
        <v>100</v>
      </c>
      <c r="L9" s="219">
        <v>3</v>
      </c>
      <c r="M9" s="219"/>
      <c r="N9" s="219"/>
      <c r="O9" s="219"/>
      <c r="P9" s="180"/>
    </row>
    <row r="10" spans="2:16" s="1" customFormat="1" ht="43.5" customHeight="1" x14ac:dyDescent="0.2">
      <c r="B10" s="22" t="s">
        <v>4</v>
      </c>
      <c r="C10" s="23" t="s">
        <v>7</v>
      </c>
      <c r="D10" s="171" t="s">
        <v>157</v>
      </c>
      <c r="G10" s="1">
        <v>2010</v>
      </c>
      <c r="H10" s="1">
        <v>2011</v>
      </c>
      <c r="I10" s="1" t="str">
        <f>G10&amp;"-"&amp;H10</f>
        <v>2010-2011</v>
      </c>
      <c r="K10" s="218" t="s">
        <v>101</v>
      </c>
      <c r="L10" s="219">
        <v>5</v>
      </c>
      <c r="M10" s="219"/>
      <c r="N10" s="219"/>
      <c r="O10" s="219"/>
      <c r="P10" s="180"/>
    </row>
    <row r="11" spans="2:16" ht="43.5" customHeight="1" x14ac:dyDescent="0.2">
      <c r="B11" s="22" t="s">
        <v>19</v>
      </c>
      <c r="C11" s="23" t="s">
        <v>7</v>
      </c>
      <c r="D11" s="171" t="s">
        <v>158</v>
      </c>
      <c r="G11">
        <v>2011</v>
      </c>
      <c r="H11">
        <v>2012</v>
      </c>
      <c r="I11" s="1" t="str">
        <f t="shared" ref="I11:I25" si="0">G11&amp;"-"&amp;H11</f>
        <v>2011-2012</v>
      </c>
      <c r="K11" s="218" t="s">
        <v>102</v>
      </c>
      <c r="L11" s="219">
        <v>6</v>
      </c>
    </row>
    <row r="12" spans="2:16" ht="43.5" customHeight="1" x14ac:dyDescent="0.2">
      <c r="B12" s="22" t="s">
        <v>20</v>
      </c>
      <c r="C12" s="23" t="s">
        <v>7</v>
      </c>
      <c r="D12" s="174" t="s">
        <v>159</v>
      </c>
      <c r="G12" s="1">
        <v>2012</v>
      </c>
      <c r="H12" s="1">
        <v>2013</v>
      </c>
      <c r="I12" s="1" t="str">
        <f t="shared" si="0"/>
        <v>2012-2013</v>
      </c>
      <c r="K12" s="240"/>
      <c r="L12" s="219">
        <v>7</v>
      </c>
    </row>
    <row r="13" spans="2:16" ht="43.5" customHeight="1" x14ac:dyDescent="0.2">
      <c r="B13" s="22" t="s">
        <v>22</v>
      </c>
      <c r="C13" s="23" t="s">
        <v>7</v>
      </c>
      <c r="D13" s="175" t="s">
        <v>160</v>
      </c>
      <c r="G13">
        <v>2013</v>
      </c>
      <c r="H13">
        <v>2014</v>
      </c>
      <c r="I13" s="1" t="str">
        <f t="shared" si="0"/>
        <v>2013-2014</v>
      </c>
      <c r="K13" s="240"/>
      <c r="L13" s="219">
        <v>8</v>
      </c>
    </row>
    <row r="14" spans="2:16" ht="43.5" customHeight="1" x14ac:dyDescent="0.2">
      <c r="B14" s="24" t="s">
        <v>6</v>
      </c>
      <c r="C14" s="25" t="s">
        <v>7</v>
      </c>
      <c r="D14" s="176" t="s">
        <v>161</v>
      </c>
      <c r="G14" s="1">
        <v>2014</v>
      </c>
      <c r="H14" s="1">
        <v>2015</v>
      </c>
      <c r="I14" s="1" t="str">
        <f t="shared" si="0"/>
        <v>2014-2015</v>
      </c>
      <c r="K14" s="240"/>
      <c r="L14" s="219">
        <v>9</v>
      </c>
    </row>
    <row r="15" spans="2:16" x14ac:dyDescent="0.2">
      <c r="G15">
        <v>2015</v>
      </c>
      <c r="H15">
        <v>2016</v>
      </c>
      <c r="I15" s="1" t="str">
        <f t="shared" si="0"/>
        <v>2015-2016</v>
      </c>
      <c r="K15" s="240"/>
      <c r="L15" s="219">
        <v>10</v>
      </c>
    </row>
    <row r="16" spans="2:16" x14ac:dyDescent="0.2">
      <c r="G16" s="1">
        <v>2016</v>
      </c>
      <c r="H16" s="1">
        <v>2017</v>
      </c>
      <c r="I16" s="1" t="str">
        <f t="shared" si="0"/>
        <v>2016-2017</v>
      </c>
      <c r="K16" s="240"/>
      <c r="L16" s="219">
        <v>11</v>
      </c>
    </row>
    <row r="17" spans="7:12" x14ac:dyDescent="0.2">
      <c r="G17">
        <v>2017</v>
      </c>
      <c r="H17">
        <v>2018</v>
      </c>
      <c r="I17" s="1" t="str">
        <f t="shared" si="0"/>
        <v>2017-2018</v>
      </c>
      <c r="K17" s="240"/>
      <c r="L17" s="219">
        <v>12</v>
      </c>
    </row>
    <row r="18" spans="7:12" x14ac:dyDescent="0.2">
      <c r="G18" s="1">
        <v>2018</v>
      </c>
      <c r="H18" s="1">
        <v>2019</v>
      </c>
      <c r="I18" s="1" t="str">
        <f t="shared" si="0"/>
        <v>2018-2019</v>
      </c>
      <c r="K18" s="240"/>
      <c r="L18" s="219">
        <v>13</v>
      </c>
    </row>
    <row r="19" spans="7:12" x14ac:dyDescent="0.2">
      <c r="G19">
        <v>2019</v>
      </c>
      <c r="H19">
        <v>2020</v>
      </c>
      <c r="I19" s="1" t="str">
        <f t="shared" si="0"/>
        <v>2019-2020</v>
      </c>
      <c r="K19" s="240"/>
      <c r="L19" s="219">
        <v>14</v>
      </c>
    </row>
    <row r="20" spans="7:12" x14ac:dyDescent="0.2">
      <c r="G20" s="1">
        <v>2020</v>
      </c>
      <c r="H20" s="1">
        <v>2021</v>
      </c>
      <c r="I20" s="1" t="str">
        <f t="shared" si="0"/>
        <v>2020-2021</v>
      </c>
      <c r="K20" s="240"/>
      <c r="L20" s="219">
        <v>15</v>
      </c>
    </row>
    <row r="21" spans="7:12" x14ac:dyDescent="0.2">
      <c r="G21">
        <v>2021</v>
      </c>
      <c r="H21">
        <v>2022</v>
      </c>
      <c r="I21" s="1" t="str">
        <f t="shared" si="0"/>
        <v>2021-2022</v>
      </c>
      <c r="K21" s="240"/>
      <c r="L21" s="219">
        <v>16</v>
      </c>
    </row>
    <row r="22" spans="7:12" x14ac:dyDescent="0.2">
      <c r="G22" s="1">
        <v>2022</v>
      </c>
      <c r="H22" s="1">
        <v>2023</v>
      </c>
      <c r="I22" s="1" t="str">
        <f t="shared" si="0"/>
        <v>2022-2023</v>
      </c>
      <c r="K22" s="240"/>
      <c r="L22" s="219">
        <v>17</v>
      </c>
    </row>
    <row r="23" spans="7:12" x14ac:dyDescent="0.2">
      <c r="G23">
        <v>2023</v>
      </c>
      <c r="H23">
        <v>2024</v>
      </c>
      <c r="I23" s="1" t="str">
        <f t="shared" si="0"/>
        <v>2023-2024</v>
      </c>
      <c r="K23" s="240"/>
      <c r="L23" s="219">
        <v>18</v>
      </c>
    </row>
    <row r="24" spans="7:12" x14ac:dyDescent="0.2">
      <c r="G24" s="1">
        <v>2024</v>
      </c>
      <c r="H24" s="1">
        <v>2025</v>
      </c>
      <c r="I24" s="1" t="str">
        <f t="shared" si="0"/>
        <v>2024-2025</v>
      </c>
      <c r="K24" s="240"/>
      <c r="L24" s="219">
        <v>19</v>
      </c>
    </row>
    <row r="25" spans="7:12" x14ac:dyDescent="0.2">
      <c r="G25">
        <v>2025</v>
      </c>
      <c r="H25">
        <v>2026</v>
      </c>
      <c r="I25" s="1" t="str">
        <f t="shared" si="0"/>
        <v>2025-2026</v>
      </c>
      <c r="K25" s="240"/>
      <c r="L25" s="219">
        <v>20</v>
      </c>
    </row>
    <row r="26" spans="7:12" x14ac:dyDescent="0.2">
      <c r="K26" s="240"/>
      <c r="L26" s="219">
        <v>21</v>
      </c>
    </row>
    <row r="27" spans="7:12" x14ac:dyDescent="0.2">
      <c r="K27" s="240"/>
    </row>
    <row r="28" spans="7:12" x14ac:dyDescent="0.2">
      <c r="K28" s="240"/>
    </row>
  </sheetData>
  <sortState ref="K7:K40">
    <sortCondition ref="K7:K40"/>
  </sortState>
  <mergeCells count="1">
    <mergeCell ref="B2:D2"/>
  </mergeCells>
  <conditionalFormatting sqref="D4:D14">
    <cfRule type="expression" dxfId="476" priority="1" stopIfTrue="1">
      <formula>NOT(ISERROR(SEARCH("",$D4)))</formula>
    </cfRule>
  </conditionalFormatting>
  <dataValidations count="4">
    <dataValidation type="list" allowBlank="1" showInputMessage="1" showErrorMessage="1" sqref="D10">
      <formula1>$I$10:$I$25</formula1>
    </dataValidation>
    <dataValidation type="list" allowBlank="1" showInputMessage="1" showErrorMessage="1" sqref="D8">
      <formula1>"X,XI,XII"</formula1>
    </dataValidation>
    <dataValidation type="list" allowBlank="1" showInputMessage="1" showErrorMessage="1" sqref="D7">
      <formula1>$K$6:$K$11</formula1>
    </dataValidation>
    <dataValidation type="list" allowBlank="1" showInputMessage="1" showErrorMessage="1" sqref="D9">
      <formula1>"UMUM,MIPA,I P S,BAHASA"</formula1>
    </dataValidation>
  </dataValidations>
  <pageMargins left="0.7" right="0.7" top="0.75" bottom="0.75" header="0.3" footer="0.3"/>
  <pageSetup paperSize="9" scale="7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O12" sqref="O12"/>
    </sheetView>
  </sheetViews>
  <sheetFormatPr defaultRowHeight="15" x14ac:dyDescent="0.25"/>
  <cols>
    <col min="1" max="16384" width="9.140625" style="203"/>
  </cols>
  <sheetData>
    <row r="1" spans="1:15" customFormat="1" ht="12.75" x14ac:dyDescent="0.2">
      <c r="A1" s="178" t="s">
        <v>95</v>
      </c>
    </row>
    <row r="2" spans="1:15" customFormat="1" ht="12.75" x14ac:dyDescent="0.2">
      <c r="A2" s="193" t="s">
        <v>94</v>
      </c>
      <c r="B2" s="194"/>
      <c r="C2" s="194"/>
      <c r="D2" s="194"/>
      <c r="E2" s="195" t="s">
        <v>118</v>
      </c>
      <c r="F2" s="196"/>
      <c r="G2" s="196"/>
      <c r="H2" s="196"/>
      <c r="I2" s="197" t="s">
        <v>119</v>
      </c>
      <c r="J2" s="198"/>
      <c r="K2" s="198"/>
      <c r="L2" s="198"/>
    </row>
    <row r="3" spans="1:15" s="200" customFormat="1" x14ac:dyDescent="0.25">
      <c r="A3" s="254" t="s">
        <v>110</v>
      </c>
      <c r="B3" t="s">
        <v>214</v>
      </c>
      <c r="C3" s="254" t="s">
        <v>111</v>
      </c>
      <c r="D3" t="s">
        <v>221</v>
      </c>
      <c r="E3" s="254" t="s">
        <v>110</v>
      </c>
      <c r="F3" t="s">
        <v>228</v>
      </c>
      <c r="G3" s="254" t="s">
        <v>111</v>
      </c>
      <c r="H3" t="s">
        <v>234</v>
      </c>
      <c r="I3" s="254" t="s">
        <v>110</v>
      </c>
      <c r="J3" t="s">
        <v>240</v>
      </c>
      <c r="K3" s="254" t="s">
        <v>111</v>
      </c>
      <c r="L3" t="s">
        <v>244</v>
      </c>
      <c r="M3" s="200" t="s">
        <v>363</v>
      </c>
      <c r="N3" s="200" t="s">
        <v>365</v>
      </c>
      <c r="O3" s="200" t="s">
        <v>367</v>
      </c>
    </row>
    <row r="4" spans="1:15" s="200" customFormat="1" x14ac:dyDescent="0.25">
      <c r="A4" s="254" t="s">
        <v>96</v>
      </c>
      <c r="B4" t="s">
        <v>215</v>
      </c>
      <c r="C4" s="254" t="s">
        <v>97</v>
      </c>
      <c r="D4" t="s">
        <v>222</v>
      </c>
      <c r="E4" s="254" t="s">
        <v>96</v>
      </c>
      <c r="F4" t="s">
        <v>229</v>
      </c>
      <c r="G4" s="254" t="s">
        <v>97</v>
      </c>
      <c r="H4" t="s">
        <v>235</v>
      </c>
      <c r="I4" s="254" t="s">
        <v>96</v>
      </c>
      <c r="J4" t="s">
        <v>241</v>
      </c>
      <c r="K4" s="254" t="s">
        <v>97</v>
      </c>
      <c r="L4" t="s">
        <v>245</v>
      </c>
      <c r="M4" s="200" t="s">
        <v>364</v>
      </c>
      <c r="N4" s="200" t="s">
        <v>366</v>
      </c>
      <c r="O4" s="200" t="s">
        <v>368</v>
      </c>
    </row>
    <row r="5" spans="1:15" s="200" customFormat="1" x14ac:dyDescent="0.25">
      <c r="A5" s="254" t="s">
        <v>104</v>
      </c>
      <c r="B5" t="s">
        <v>216</v>
      </c>
      <c r="C5" s="254" t="s">
        <v>105</v>
      </c>
      <c r="D5" t="s">
        <v>223</v>
      </c>
      <c r="E5" s="254" t="s">
        <v>104</v>
      </c>
      <c r="F5" t="s">
        <v>230</v>
      </c>
      <c r="G5" s="254" t="s">
        <v>105</v>
      </c>
      <c r="H5" t="s">
        <v>236</v>
      </c>
      <c r="I5" s="254" t="s">
        <v>104</v>
      </c>
      <c r="J5" t="s">
        <v>242</v>
      </c>
      <c r="K5" s="254" t="s">
        <v>105</v>
      </c>
      <c r="L5" t="s">
        <v>246</v>
      </c>
    </row>
    <row r="6" spans="1:15" s="200" customFormat="1" x14ac:dyDescent="0.25">
      <c r="A6" s="254" t="s">
        <v>106</v>
      </c>
      <c r="B6" t="s">
        <v>217</v>
      </c>
      <c r="C6" s="254" t="s">
        <v>107</v>
      </c>
      <c r="D6" t="s">
        <v>224</v>
      </c>
      <c r="E6" s="254" t="s">
        <v>106</v>
      </c>
      <c r="F6" t="s">
        <v>231</v>
      </c>
      <c r="G6" s="254" t="s">
        <v>107</v>
      </c>
      <c r="H6" t="s">
        <v>237</v>
      </c>
      <c r="I6" s="254" t="s">
        <v>106</v>
      </c>
      <c r="J6" t="s">
        <v>243</v>
      </c>
      <c r="K6" s="254" t="s">
        <v>107</v>
      </c>
      <c r="L6" t="s">
        <v>247</v>
      </c>
    </row>
    <row r="7" spans="1:15" s="200" customFormat="1" x14ac:dyDescent="0.25">
      <c r="A7" s="254" t="s">
        <v>108</v>
      </c>
      <c r="B7" t="s">
        <v>218</v>
      </c>
      <c r="C7" s="254" t="s">
        <v>109</v>
      </c>
      <c r="D7" t="s">
        <v>225</v>
      </c>
      <c r="E7" s="254" t="s">
        <v>108</v>
      </c>
      <c r="F7" t="s">
        <v>232</v>
      </c>
      <c r="G7" s="254" t="s">
        <v>109</v>
      </c>
      <c r="H7" t="s">
        <v>238</v>
      </c>
      <c r="I7" s="254"/>
      <c r="J7"/>
      <c r="K7" s="254"/>
      <c r="L7"/>
    </row>
    <row r="8" spans="1:15" s="200" customFormat="1" x14ac:dyDescent="0.25">
      <c r="A8" s="254" t="s">
        <v>112</v>
      </c>
      <c r="B8" t="s">
        <v>219</v>
      </c>
      <c r="C8" s="254" t="s">
        <v>113</v>
      </c>
      <c r="D8" t="s">
        <v>226</v>
      </c>
      <c r="E8" s="254" t="s">
        <v>112</v>
      </c>
      <c r="F8" t="s">
        <v>233</v>
      </c>
      <c r="G8" s="254" t="s">
        <v>113</v>
      </c>
      <c r="H8" t="s">
        <v>239</v>
      </c>
      <c r="I8" s="254"/>
      <c r="J8"/>
      <c r="K8" s="254"/>
      <c r="L8"/>
    </row>
    <row r="9" spans="1:15" s="200" customFormat="1" x14ac:dyDescent="0.25">
      <c r="A9" s="254" t="s">
        <v>114</v>
      </c>
      <c r="B9" t="s">
        <v>220</v>
      </c>
      <c r="C9" s="254" t="s">
        <v>115</v>
      </c>
      <c r="D9" t="s">
        <v>227</v>
      </c>
      <c r="E9" s="254"/>
      <c r="F9"/>
      <c r="G9" s="254"/>
      <c r="H9"/>
      <c r="I9" s="254"/>
      <c r="J9"/>
      <c r="K9" s="254"/>
      <c r="L9"/>
    </row>
    <row r="10" spans="1:15" s="200" customFormat="1" x14ac:dyDescent="0.25">
      <c r="A10" s="254"/>
      <c r="B10"/>
      <c r="C10" s="254"/>
      <c r="D10"/>
      <c r="E10" s="254"/>
      <c r="F10"/>
      <c r="G10" s="254"/>
      <c r="H10"/>
      <c r="I10" s="254"/>
      <c r="J10"/>
      <c r="K10" s="254"/>
      <c r="L10"/>
    </row>
    <row r="11" spans="1:15" s="200" customFormat="1" x14ac:dyDescent="0.25">
      <c r="A11" s="254"/>
      <c r="B11"/>
      <c r="C11" s="254"/>
      <c r="D11"/>
      <c r="E11" s="254"/>
      <c r="F11"/>
      <c r="G11" s="254"/>
      <c r="H11"/>
      <c r="I11" s="254"/>
      <c r="J11"/>
      <c r="K11" s="254"/>
      <c r="L11"/>
    </row>
    <row r="12" spans="1:15" s="200" customFormat="1" x14ac:dyDescent="0.25">
      <c r="A12" s="255"/>
      <c r="B12"/>
      <c r="C12" s="255"/>
      <c r="D12"/>
      <c r="E12" s="255"/>
      <c r="F12"/>
      <c r="G12" s="255"/>
      <c r="H12"/>
      <c r="I12" s="255"/>
      <c r="J12"/>
      <c r="K12" s="255"/>
      <c r="L12"/>
    </row>
    <row r="13" spans="1:15" s="200" customFormat="1" x14ac:dyDescent="0.25">
      <c r="A13" s="255"/>
      <c r="B13"/>
      <c r="C13" s="255"/>
      <c r="D13"/>
      <c r="E13" s="255"/>
      <c r="F13"/>
      <c r="G13" s="255"/>
      <c r="H13"/>
      <c r="I13" s="255"/>
      <c r="J13"/>
      <c r="K13" s="255"/>
      <c r="L13"/>
    </row>
    <row r="14" spans="1:15" s="200" customFormat="1" x14ac:dyDescent="0.25">
      <c r="A14" s="255"/>
      <c r="B14"/>
      <c r="C14" s="255"/>
      <c r="D14"/>
      <c r="E14" s="255"/>
      <c r="F14"/>
      <c r="G14" s="255"/>
      <c r="H14"/>
      <c r="I14" s="255"/>
      <c r="J14"/>
      <c r="K14" s="255"/>
      <c r="L14"/>
    </row>
    <row r="15" spans="1:15" s="200" customFormat="1" x14ac:dyDescent="0.25">
      <c r="A15" s="255"/>
      <c r="B15"/>
      <c r="C15" s="255"/>
      <c r="D15"/>
      <c r="E15" s="255"/>
      <c r="F15"/>
      <c r="G15" s="255"/>
      <c r="H15"/>
      <c r="I15" s="255"/>
      <c r="J15"/>
      <c r="K15" s="255"/>
      <c r="L15"/>
    </row>
    <row r="16" spans="1:15" s="200" customFormat="1" x14ac:dyDescent="0.25">
      <c r="A16" s="255"/>
      <c r="B16"/>
      <c r="C16" s="255"/>
      <c r="D16"/>
      <c r="E16" s="255"/>
      <c r="F16"/>
      <c r="G16" s="255"/>
      <c r="H16"/>
      <c r="I16" s="255"/>
      <c r="J16"/>
      <c r="K16" s="255"/>
      <c r="L16"/>
    </row>
    <row r="17" spans="1:11" s="200" customFormat="1" x14ac:dyDescent="0.25">
      <c r="A17" s="255"/>
      <c r="B17"/>
      <c r="C17" s="255"/>
      <c r="D17"/>
      <c r="E17" s="255"/>
      <c r="F17"/>
      <c r="G17" s="255"/>
      <c r="H17"/>
      <c r="I17" s="255"/>
      <c r="J17" s="202"/>
      <c r="K17" s="255"/>
    </row>
    <row r="18" spans="1:11" s="200" customFormat="1" x14ac:dyDescent="0.25">
      <c r="A18" s="255"/>
      <c r="B18"/>
      <c r="C18" s="255"/>
      <c r="D18"/>
      <c r="E18" s="255"/>
      <c r="F18"/>
      <c r="G18" s="255"/>
      <c r="H18"/>
      <c r="I18" s="255"/>
      <c r="J18" s="202"/>
      <c r="K18" s="255"/>
    </row>
    <row r="19" spans="1:11" s="200" customFormat="1" x14ac:dyDescent="0.25">
      <c r="A19" s="255"/>
      <c r="B19"/>
      <c r="C19" s="255"/>
      <c r="D19"/>
      <c r="E19" s="255"/>
      <c r="F19"/>
      <c r="G19" s="255"/>
      <c r="H19"/>
      <c r="I19" s="255"/>
      <c r="J19" s="202"/>
      <c r="K19" s="255"/>
    </row>
    <row r="20" spans="1:11" s="200" customFormat="1" x14ac:dyDescent="0.25">
      <c r="A20" s="255"/>
      <c r="B20"/>
      <c r="C20" s="255"/>
      <c r="D20"/>
      <c r="E20" s="255"/>
      <c r="F20"/>
      <c r="G20" s="255"/>
      <c r="H20"/>
      <c r="I20" s="255"/>
      <c r="J20" s="202"/>
      <c r="K20" s="255"/>
    </row>
    <row r="21" spans="1:11" s="200" customFormat="1" x14ac:dyDescent="0.25">
      <c r="A21" s="201"/>
      <c r="B21" s="202"/>
      <c r="E21" s="255"/>
      <c r="F21"/>
      <c r="G21" s="255"/>
      <c r="H21"/>
    </row>
    <row r="22" spans="1:11" s="200" customFormat="1" x14ac:dyDescent="0.25">
      <c r="A22" s="201"/>
      <c r="B22" s="202"/>
      <c r="E22" s="255"/>
      <c r="F22"/>
      <c r="G22" s="255"/>
      <c r="H22"/>
    </row>
    <row r="23" spans="1:11" s="200" customFormat="1" x14ac:dyDescent="0.25">
      <c r="A23" s="202"/>
    </row>
    <row r="24" spans="1:11" s="200" customFormat="1" x14ac:dyDescent="0.25">
      <c r="A24" s="202"/>
    </row>
    <row r="25" spans="1:11" s="200" customFormat="1" x14ac:dyDescent="0.25">
      <c r="A25" s="202"/>
    </row>
    <row r="26" spans="1:11" s="200" customFormat="1" x14ac:dyDescent="0.25">
      <c r="A26" s="202"/>
    </row>
    <row r="27" spans="1:11" s="200" customFormat="1" x14ac:dyDescent="0.25">
      <c r="A27" s="202"/>
    </row>
    <row r="28" spans="1:11" s="200" customFormat="1" x14ac:dyDescent="0.25">
      <c r="A28" s="202"/>
    </row>
    <row r="29" spans="1:11" s="200" customFormat="1" x14ac:dyDescent="0.25">
      <c r="A29" s="202"/>
    </row>
    <row r="30" spans="1:11" s="200" customFormat="1" x14ac:dyDescent="0.25">
      <c r="A30" s="202"/>
    </row>
    <row r="31" spans="1:11" s="200" customFormat="1" x14ac:dyDescent="0.25">
      <c r="A31" s="202"/>
    </row>
    <row r="32" spans="1:11" s="200" customFormat="1" x14ac:dyDescent="0.25">
      <c r="A32" s="202"/>
    </row>
    <row r="33" spans="1:1" s="200" customFormat="1" x14ac:dyDescent="0.25">
      <c r="A33" s="202"/>
    </row>
    <row r="34" spans="1:1" s="200" customFormat="1" x14ac:dyDescent="0.25">
      <c r="A34" s="202"/>
    </row>
    <row r="35" spans="1:1" s="200" customFormat="1" x14ac:dyDescent="0.25">
      <c r="A35" s="202"/>
    </row>
    <row r="36" spans="1:1" s="200" customFormat="1" x14ac:dyDescent="0.25">
      <c r="A36" s="202"/>
    </row>
    <row r="37" spans="1:1" s="200" customFormat="1" x14ac:dyDescent="0.25">
      <c r="A37" s="202"/>
    </row>
    <row r="38" spans="1:1" s="200" customFormat="1" x14ac:dyDescent="0.25">
      <c r="A38" s="202"/>
    </row>
    <row r="39" spans="1:1" s="200" customFormat="1" x14ac:dyDescent="0.25">
      <c r="A39" s="202"/>
    </row>
    <row r="40" spans="1:1" s="200" customFormat="1" x14ac:dyDescent="0.25">
      <c r="A40" s="202"/>
    </row>
    <row r="41" spans="1:1" s="200" customFormat="1" x14ac:dyDescent="0.25">
      <c r="A41" s="202"/>
    </row>
    <row r="42" spans="1:1" s="200" customFormat="1" x14ac:dyDescent="0.25">
      <c r="A42" s="202"/>
    </row>
    <row r="43" spans="1:1" s="200" customFormat="1" x14ac:dyDescent="0.25">
      <c r="A43" s="202"/>
    </row>
    <row r="44" spans="1:1" s="200" customFormat="1" x14ac:dyDescent="0.25">
      <c r="A44" s="202"/>
    </row>
    <row r="45" spans="1:1" s="200" customFormat="1" x14ac:dyDescent="0.25">
      <c r="A45" s="202"/>
    </row>
    <row r="46" spans="1:1" s="200" customFormat="1" x14ac:dyDescent="0.25">
      <c r="A46" s="202"/>
    </row>
    <row r="47" spans="1:1" s="200" customFormat="1" x14ac:dyDescent="0.25">
      <c r="A47" s="202"/>
    </row>
    <row r="48" spans="1:1" s="200" customFormat="1" x14ac:dyDescent="0.25">
      <c r="A48" s="202"/>
    </row>
    <row r="49" spans="1:1" s="200" customFormat="1" x14ac:dyDescent="0.25">
      <c r="A49" s="202"/>
    </row>
    <row r="50" spans="1:1" s="200" customFormat="1" x14ac:dyDescent="0.25">
      <c r="A50" s="202"/>
    </row>
    <row r="51" spans="1:1" s="200" customFormat="1" x14ac:dyDescent="0.25">
      <c r="A51" s="202"/>
    </row>
    <row r="52" spans="1:1" s="200" customFormat="1" x14ac:dyDescent="0.25">
      <c r="A52" s="20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selection activeCell="O3" sqref="O3:O4"/>
    </sheetView>
  </sheetViews>
  <sheetFormatPr defaultRowHeight="15" x14ac:dyDescent="0.25"/>
  <cols>
    <col min="1" max="1" width="7.85546875" style="203" customWidth="1"/>
    <col min="2" max="2" width="9.140625" style="203"/>
    <col min="3" max="3" width="7.28515625" style="203" customWidth="1"/>
    <col min="4" max="4" width="9.140625" style="203"/>
    <col min="5" max="5" width="8" style="203" customWidth="1"/>
    <col min="6" max="6" width="9.140625" style="203"/>
    <col min="7" max="7" width="7.42578125" style="203" customWidth="1"/>
    <col min="8" max="10" width="9.140625" style="203"/>
    <col min="11" max="11" width="7.5703125" style="203" customWidth="1"/>
    <col min="12" max="16384" width="9.140625" style="203"/>
  </cols>
  <sheetData>
    <row r="1" spans="1:16" customFormat="1" ht="12.75" x14ac:dyDescent="0.2">
      <c r="A1" s="227" t="s">
        <v>139</v>
      </c>
    </row>
    <row r="2" spans="1:16" customFormat="1" x14ac:dyDescent="0.25">
      <c r="A2" s="193" t="s">
        <v>94</v>
      </c>
      <c r="B2" s="194"/>
      <c r="C2" s="194"/>
      <c r="D2" s="194"/>
      <c r="E2" s="195" t="s">
        <v>118</v>
      </c>
      <c r="F2" s="196"/>
      <c r="G2" s="196"/>
      <c r="H2" s="196"/>
      <c r="I2" s="197" t="s">
        <v>119</v>
      </c>
      <c r="J2" s="198"/>
      <c r="K2" s="198"/>
      <c r="L2" s="198"/>
      <c r="N2" s="202"/>
      <c r="O2" s="203"/>
      <c r="P2" s="203"/>
    </row>
    <row r="3" spans="1:16" s="200" customFormat="1" x14ac:dyDescent="0.25">
      <c r="A3" s="254" t="s">
        <v>110</v>
      </c>
      <c r="B3" t="s">
        <v>172</v>
      </c>
      <c r="C3" s="254" t="s">
        <v>111</v>
      </c>
      <c r="D3" t="s">
        <v>162</v>
      </c>
      <c r="E3" s="254" t="s">
        <v>110</v>
      </c>
      <c r="F3" t="s">
        <v>190</v>
      </c>
      <c r="G3" s="254" t="s">
        <v>111</v>
      </c>
      <c r="H3" t="s">
        <v>200</v>
      </c>
      <c r="I3" s="254" t="s">
        <v>110</v>
      </c>
      <c r="J3" t="s">
        <v>182</v>
      </c>
      <c r="K3" s="254" t="s">
        <v>111</v>
      </c>
      <c r="L3" t="s">
        <v>186</v>
      </c>
      <c r="M3" s="200" t="s">
        <v>369</v>
      </c>
      <c r="N3" s="200" t="s">
        <v>370</v>
      </c>
      <c r="O3" s="200" t="s">
        <v>372</v>
      </c>
    </row>
    <row r="4" spans="1:16" s="200" customFormat="1" x14ac:dyDescent="0.25">
      <c r="A4" s="254" t="s">
        <v>96</v>
      </c>
      <c r="B4" t="s">
        <v>173</v>
      </c>
      <c r="C4" s="254" t="s">
        <v>97</v>
      </c>
      <c r="D4" t="s">
        <v>163</v>
      </c>
      <c r="E4" s="254" t="s">
        <v>96</v>
      </c>
      <c r="F4" s="181" t="s">
        <v>199</v>
      </c>
      <c r="G4" s="254" t="s">
        <v>97</v>
      </c>
      <c r="H4" t="s">
        <v>201</v>
      </c>
      <c r="I4" s="254" t="s">
        <v>96</v>
      </c>
      <c r="J4" t="s">
        <v>183</v>
      </c>
      <c r="K4" s="254" t="s">
        <v>97</v>
      </c>
      <c r="L4" t="s">
        <v>187</v>
      </c>
      <c r="M4" s="200" t="s">
        <v>364</v>
      </c>
      <c r="N4" s="200" t="s">
        <v>371</v>
      </c>
      <c r="O4" s="200" t="s">
        <v>368</v>
      </c>
    </row>
    <row r="5" spans="1:16" s="200" customFormat="1" x14ac:dyDescent="0.25">
      <c r="A5" s="254" t="s">
        <v>104</v>
      </c>
      <c r="B5" t="s">
        <v>174</v>
      </c>
      <c r="C5" s="254" t="s">
        <v>105</v>
      </c>
      <c r="D5" t="s">
        <v>164</v>
      </c>
      <c r="E5" s="254" t="s">
        <v>104</v>
      </c>
      <c r="F5" t="s">
        <v>191</v>
      </c>
      <c r="G5" s="254" t="s">
        <v>105</v>
      </c>
      <c r="H5" t="s">
        <v>202</v>
      </c>
      <c r="I5" s="254" t="s">
        <v>104</v>
      </c>
      <c r="J5" t="s">
        <v>184</v>
      </c>
      <c r="K5" s="254" t="s">
        <v>105</v>
      </c>
      <c r="L5" t="s">
        <v>188</v>
      </c>
    </row>
    <row r="6" spans="1:16" s="200" customFormat="1" x14ac:dyDescent="0.25">
      <c r="A6" s="254" t="s">
        <v>106</v>
      </c>
      <c r="B6" t="s">
        <v>175</v>
      </c>
      <c r="C6" s="254" t="s">
        <v>107</v>
      </c>
      <c r="D6" t="s">
        <v>165</v>
      </c>
      <c r="E6" s="254" t="s">
        <v>106</v>
      </c>
      <c r="F6" t="s">
        <v>192</v>
      </c>
      <c r="G6" s="254" t="s">
        <v>107</v>
      </c>
      <c r="H6" t="s">
        <v>203</v>
      </c>
      <c r="I6" s="254" t="s">
        <v>106</v>
      </c>
      <c r="J6" t="s">
        <v>185</v>
      </c>
      <c r="K6" s="254" t="s">
        <v>107</v>
      </c>
      <c r="L6" t="s">
        <v>189</v>
      </c>
    </row>
    <row r="7" spans="1:16" s="200" customFormat="1" x14ac:dyDescent="0.25">
      <c r="A7" s="254" t="s">
        <v>108</v>
      </c>
      <c r="B7" t="s">
        <v>176</v>
      </c>
      <c r="C7" s="254" t="s">
        <v>109</v>
      </c>
      <c r="D7" t="s">
        <v>166</v>
      </c>
      <c r="E7" s="254" t="s">
        <v>108</v>
      </c>
      <c r="F7" t="s">
        <v>193</v>
      </c>
      <c r="G7" s="254" t="s">
        <v>109</v>
      </c>
      <c r="H7" t="s">
        <v>204</v>
      </c>
      <c r="I7" s="254"/>
      <c r="J7"/>
      <c r="K7" s="254"/>
      <c r="L7"/>
    </row>
    <row r="8" spans="1:16" s="200" customFormat="1" x14ac:dyDescent="0.25">
      <c r="A8" s="254" t="s">
        <v>112</v>
      </c>
      <c r="B8" t="s">
        <v>177</v>
      </c>
      <c r="C8" s="254" t="s">
        <v>113</v>
      </c>
      <c r="D8" t="s">
        <v>167</v>
      </c>
      <c r="E8" s="254" t="s">
        <v>112</v>
      </c>
      <c r="F8" t="s">
        <v>194</v>
      </c>
      <c r="G8" s="254" t="s">
        <v>113</v>
      </c>
      <c r="H8" t="s">
        <v>205</v>
      </c>
      <c r="I8" s="254"/>
      <c r="J8"/>
      <c r="K8" s="254"/>
      <c r="L8"/>
    </row>
    <row r="9" spans="1:16" s="200" customFormat="1" x14ac:dyDescent="0.25">
      <c r="A9" s="254" t="s">
        <v>114</v>
      </c>
      <c r="B9" t="s">
        <v>178</v>
      </c>
      <c r="C9" s="254" t="s">
        <v>115</v>
      </c>
      <c r="D9" t="s">
        <v>168</v>
      </c>
      <c r="E9" s="254" t="s">
        <v>114</v>
      </c>
      <c r="F9" t="s">
        <v>195</v>
      </c>
      <c r="G9" s="254" t="s">
        <v>115</v>
      </c>
      <c r="H9" t="s">
        <v>206</v>
      </c>
      <c r="I9" s="254"/>
      <c r="J9"/>
      <c r="K9" s="254"/>
      <c r="L9"/>
    </row>
    <row r="10" spans="1:16" s="200" customFormat="1" x14ac:dyDescent="0.25">
      <c r="A10" s="254" t="s">
        <v>122</v>
      </c>
      <c r="B10" t="s">
        <v>179</v>
      </c>
      <c r="C10" s="254" t="s">
        <v>127</v>
      </c>
      <c r="D10" t="s">
        <v>169</v>
      </c>
      <c r="E10" s="254" t="s">
        <v>122</v>
      </c>
      <c r="F10" t="s">
        <v>196</v>
      </c>
      <c r="G10" s="254" t="s">
        <v>127</v>
      </c>
      <c r="H10" t="s">
        <v>207</v>
      </c>
      <c r="I10" s="254"/>
      <c r="J10"/>
      <c r="K10" s="254"/>
      <c r="L10"/>
    </row>
    <row r="11" spans="1:16" s="200" customFormat="1" x14ac:dyDescent="0.25">
      <c r="A11" s="254" t="s">
        <v>123</v>
      </c>
      <c r="B11" t="s">
        <v>180</v>
      </c>
      <c r="C11" s="254" t="s">
        <v>128</v>
      </c>
      <c r="D11" t="s">
        <v>170</v>
      </c>
      <c r="E11" s="254" t="s">
        <v>123</v>
      </c>
      <c r="F11" t="s">
        <v>197</v>
      </c>
      <c r="G11" s="254" t="s">
        <v>128</v>
      </c>
      <c r="H11" t="s">
        <v>208</v>
      </c>
      <c r="I11" s="254"/>
      <c r="J11"/>
      <c r="K11" s="254"/>
      <c r="L11"/>
    </row>
    <row r="12" spans="1:16" s="200" customFormat="1" x14ac:dyDescent="0.25">
      <c r="A12" s="255" t="s">
        <v>124</v>
      </c>
      <c r="B12" t="s">
        <v>181</v>
      </c>
      <c r="C12" s="255" t="s">
        <v>129</v>
      </c>
      <c r="D12" t="s">
        <v>171</v>
      </c>
      <c r="E12" s="255" t="s">
        <v>124</v>
      </c>
      <c r="F12" t="s">
        <v>198</v>
      </c>
      <c r="G12" s="255" t="s">
        <v>129</v>
      </c>
      <c r="H12" t="s">
        <v>209</v>
      </c>
      <c r="I12" s="255"/>
      <c r="J12"/>
      <c r="K12" s="255"/>
      <c r="L12"/>
    </row>
    <row r="13" spans="1:16" s="200" customFormat="1" x14ac:dyDescent="0.25">
      <c r="A13" s="255"/>
      <c r="B13"/>
      <c r="C13" s="255"/>
      <c r="D13"/>
      <c r="E13" s="255"/>
      <c r="F13"/>
      <c r="G13" s="255"/>
      <c r="H13"/>
      <c r="I13" s="255"/>
      <c r="J13"/>
      <c r="K13" s="255"/>
      <c r="L13"/>
    </row>
    <row r="14" spans="1:16" s="200" customFormat="1" x14ac:dyDescent="0.25">
      <c r="A14" s="255"/>
      <c r="B14"/>
      <c r="C14" s="255"/>
      <c r="D14"/>
      <c r="E14" s="255"/>
      <c r="F14"/>
      <c r="G14" s="255"/>
      <c r="H14"/>
      <c r="I14" s="255"/>
      <c r="J14"/>
      <c r="K14" s="255"/>
      <c r="L14"/>
    </row>
    <row r="15" spans="1:16" s="200" customFormat="1" x14ac:dyDescent="0.25">
      <c r="A15" s="255"/>
      <c r="B15"/>
      <c r="C15" s="255"/>
      <c r="D15"/>
      <c r="E15" s="255"/>
      <c r="F15"/>
      <c r="G15" s="255"/>
      <c r="H15"/>
      <c r="I15" s="255"/>
      <c r="J15"/>
      <c r="K15" s="255"/>
      <c r="L15"/>
    </row>
    <row r="16" spans="1:16" s="200" customFormat="1" x14ac:dyDescent="0.25">
      <c r="A16" s="255"/>
      <c r="B16"/>
      <c r="C16" s="255"/>
      <c r="D16"/>
      <c r="E16" s="255"/>
      <c r="F16"/>
      <c r="G16" s="255"/>
      <c r="H16"/>
      <c r="I16" s="255"/>
      <c r="J16"/>
      <c r="K16" s="255"/>
      <c r="L16"/>
    </row>
    <row r="17" spans="1:12" s="200" customFormat="1" x14ac:dyDescent="0.25">
      <c r="A17" s="255"/>
      <c r="B17"/>
      <c r="C17" s="255"/>
      <c r="D17"/>
      <c r="E17" s="255"/>
      <c r="F17"/>
      <c r="G17" s="255"/>
      <c r="H17"/>
      <c r="I17" s="255"/>
      <c r="J17" s="202"/>
      <c r="K17" s="255"/>
    </row>
    <row r="18" spans="1:12" s="200" customFormat="1" x14ac:dyDescent="0.25">
      <c r="A18" s="255"/>
      <c r="B18"/>
      <c r="C18" s="255"/>
      <c r="D18"/>
      <c r="E18" s="255"/>
      <c r="F18"/>
      <c r="G18" s="255"/>
      <c r="H18"/>
      <c r="I18" s="255"/>
      <c r="J18" s="202"/>
      <c r="K18" s="255"/>
    </row>
    <row r="19" spans="1:12" s="200" customFormat="1" x14ac:dyDescent="0.25">
      <c r="A19" s="255"/>
      <c r="B19"/>
      <c r="C19" s="255"/>
      <c r="D19"/>
      <c r="E19" s="255"/>
      <c r="F19"/>
      <c r="G19" s="255"/>
      <c r="H19"/>
      <c r="I19" s="255"/>
      <c r="J19" s="202"/>
      <c r="K19" s="255"/>
    </row>
    <row r="20" spans="1:12" s="200" customFormat="1" x14ac:dyDescent="0.25">
      <c r="A20" s="255"/>
      <c r="B20"/>
      <c r="C20" s="255"/>
      <c r="D20"/>
      <c r="E20" s="255"/>
      <c r="F20"/>
      <c r="G20" s="255"/>
      <c r="H20"/>
      <c r="I20" s="255"/>
      <c r="J20" s="202"/>
      <c r="K20" s="255"/>
    </row>
    <row r="21" spans="1:12" s="200" customFormat="1" x14ac:dyDescent="0.25">
      <c r="A21" s="201"/>
      <c r="B21" s="202"/>
      <c r="E21" s="255"/>
      <c r="F21"/>
      <c r="G21" s="255"/>
      <c r="H21"/>
    </row>
    <row r="22" spans="1:12" s="200" customFormat="1" x14ac:dyDescent="0.25">
      <c r="A22" s="201"/>
      <c r="B22" s="202"/>
      <c r="E22" s="255"/>
      <c r="F22"/>
      <c r="G22" s="255"/>
      <c r="H22"/>
    </row>
    <row r="23" spans="1:12" s="200" customFormat="1" x14ac:dyDescent="0.25">
      <c r="A23"/>
      <c r="B23"/>
      <c r="C23"/>
      <c r="D23"/>
      <c r="E23"/>
      <c r="F23"/>
      <c r="G23"/>
      <c r="H23"/>
      <c r="I23"/>
      <c r="J23"/>
      <c r="K23"/>
      <c r="L23"/>
    </row>
    <row r="24" spans="1:12" s="200" customFormat="1" x14ac:dyDescent="0.25">
      <c r="A24"/>
      <c r="B24"/>
      <c r="C24"/>
      <c r="D24"/>
      <c r="E24"/>
      <c r="F24"/>
      <c r="G24"/>
      <c r="H24"/>
      <c r="I24"/>
      <c r="J24"/>
      <c r="K24"/>
      <c r="L24"/>
    </row>
    <row r="25" spans="1:12" s="200" customFormat="1" x14ac:dyDescent="0.25">
      <c r="A25"/>
      <c r="B25"/>
      <c r="C25"/>
      <c r="D25"/>
      <c r="E25"/>
      <c r="F25"/>
      <c r="G25"/>
      <c r="H25"/>
      <c r="I25"/>
      <c r="J25"/>
      <c r="K25"/>
      <c r="L25"/>
    </row>
    <row r="26" spans="1:12" s="200" customFormat="1" x14ac:dyDescent="0.25">
      <c r="A26"/>
      <c r="B26"/>
      <c r="C26"/>
      <c r="D26"/>
      <c r="E26"/>
      <c r="F26"/>
      <c r="G26"/>
      <c r="H26"/>
      <c r="I26"/>
      <c r="J26"/>
      <c r="K26"/>
      <c r="L26"/>
    </row>
    <row r="27" spans="1:12" s="200" customFormat="1" x14ac:dyDescent="0.25">
      <c r="A27"/>
      <c r="B27"/>
      <c r="C27"/>
      <c r="D27"/>
      <c r="E27"/>
      <c r="F27"/>
      <c r="G27"/>
      <c r="H27"/>
      <c r="I27"/>
      <c r="J27"/>
      <c r="K27"/>
      <c r="L27"/>
    </row>
    <row r="28" spans="1:12" s="200" customFormat="1" x14ac:dyDescent="0.25">
      <c r="A28"/>
      <c r="B28"/>
      <c r="C28"/>
      <c r="D28"/>
      <c r="E28"/>
      <c r="F28"/>
      <c r="G28"/>
      <c r="H28"/>
      <c r="I28"/>
      <c r="J28"/>
      <c r="K28"/>
      <c r="L28"/>
    </row>
    <row r="29" spans="1:12" s="200" customFormat="1" x14ac:dyDescent="0.25">
      <c r="A29"/>
      <c r="B29"/>
      <c r="C29"/>
      <c r="D29"/>
      <c r="E29"/>
      <c r="F29"/>
      <c r="G29"/>
      <c r="H29"/>
      <c r="I29"/>
      <c r="J29"/>
      <c r="K29"/>
      <c r="L29"/>
    </row>
    <row r="30" spans="1:12" s="200" customFormat="1" x14ac:dyDescent="0.25">
      <c r="A30"/>
      <c r="B30"/>
      <c r="C30"/>
      <c r="D30"/>
      <c r="E30"/>
      <c r="F30"/>
      <c r="G30"/>
      <c r="H30"/>
      <c r="I30"/>
      <c r="J30"/>
      <c r="K30"/>
      <c r="L30"/>
    </row>
    <row r="31" spans="1:12" s="200" customFormat="1" x14ac:dyDescent="0.25">
      <c r="A31" s="201"/>
      <c r="B31" s="202"/>
      <c r="E31" s="205"/>
      <c r="F31" s="201"/>
    </row>
    <row r="32" spans="1:12" s="200" customFormat="1" x14ac:dyDescent="0.25">
      <c r="A32" s="201"/>
      <c r="B32" s="202"/>
    </row>
    <row r="33" spans="1:2" s="200" customFormat="1" x14ac:dyDescent="0.25">
      <c r="A33" s="201"/>
      <c r="B33" s="202"/>
    </row>
    <row r="34" spans="1:2" s="200" customFormat="1" x14ac:dyDescent="0.25">
      <c r="A34" s="201"/>
      <c r="B34" s="202"/>
    </row>
    <row r="35" spans="1:2" s="200" customFormat="1" x14ac:dyDescent="0.25">
      <c r="A35" s="201"/>
      <c r="B35" s="202"/>
    </row>
    <row r="36" spans="1:2" s="200" customFormat="1" x14ac:dyDescent="0.25">
      <c r="A36" s="201"/>
      <c r="B36" s="202"/>
    </row>
    <row r="37" spans="1:2" s="200" customFormat="1" x14ac:dyDescent="0.25">
      <c r="A37" s="201"/>
      <c r="B37" s="202"/>
    </row>
    <row r="38" spans="1:2" s="200" customFormat="1" x14ac:dyDescent="0.25">
      <c r="A38" s="201"/>
      <c r="B38" s="202"/>
    </row>
    <row r="39" spans="1:2" s="200" customFormat="1" x14ac:dyDescent="0.25">
      <c r="A39" s="201"/>
      <c r="B39" s="202"/>
    </row>
    <row r="40" spans="1:2" s="200" customFormat="1" x14ac:dyDescent="0.25">
      <c r="A40" s="201"/>
      <c r="B40" s="202"/>
    </row>
    <row r="41" spans="1:2" s="200" customFormat="1" x14ac:dyDescent="0.25">
      <c r="A41" s="201"/>
      <c r="B41" s="202"/>
    </row>
    <row r="42" spans="1:2" s="200" customFormat="1" x14ac:dyDescent="0.25">
      <c r="A42" s="201"/>
      <c r="B42" s="202"/>
    </row>
    <row r="43" spans="1:2" s="200" customFormat="1" x14ac:dyDescent="0.25">
      <c r="A43" s="201"/>
      <c r="B43" s="20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O3" sqref="O3"/>
    </sheetView>
  </sheetViews>
  <sheetFormatPr defaultRowHeight="15" x14ac:dyDescent="0.25"/>
  <cols>
    <col min="1" max="1" width="12.42578125" style="203" customWidth="1"/>
    <col min="2" max="16384" width="9.140625" style="203"/>
  </cols>
  <sheetData>
    <row r="1" spans="1:17" customFormat="1" ht="12.75" x14ac:dyDescent="0.2">
      <c r="A1" s="178" t="s">
        <v>140</v>
      </c>
    </row>
    <row r="2" spans="1:17" customFormat="1" x14ac:dyDescent="0.25">
      <c r="A2" s="193" t="s">
        <v>94</v>
      </c>
      <c r="B2" s="194"/>
      <c r="C2" s="194"/>
      <c r="D2" s="194"/>
      <c r="E2" s="195" t="s">
        <v>118</v>
      </c>
      <c r="F2" s="196"/>
      <c r="G2" s="196"/>
      <c r="H2" s="196"/>
      <c r="I2" s="197" t="s">
        <v>119</v>
      </c>
      <c r="J2" s="198"/>
      <c r="K2" s="198"/>
      <c r="L2" s="198"/>
      <c r="O2" s="202"/>
      <c r="P2" s="203"/>
      <c r="Q2" s="203"/>
    </row>
    <row r="3" spans="1:17" s="200" customFormat="1" x14ac:dyDescent="0.25">
      <c r="A3" s="254" t="s">
        <v>110</v>
      </c>
      <c r="B3" t="s">
        <v>248</v>
      </c>
      <c r="C3" s="254" t="s">
        <v>111</v>
      </c>
      <c r="D3" t="s">
        <v>256</v>
      </c>
      <c r="E3" s="254" t="s">
        <v>110</v>
      </c>
      <c r="F3" t="s">
        <v>264</v>
      </c>
      <c r="G3" s="254" t="s">
        <v>111</v>
      </c>
      <c r="H3" t="s">
        <v>274</v>
      </c>
      <c r="I3" s="254" t="s">
        <v>110</v>
      </c>
      <c r="J3" t="s">
        <v>284</v>
      </c>
      <c r="K3" s="254" t="s">
        <v>111</v>
      </c>
      <c r="L3" t="s">
        <v>293</v>
      </c>
      <c r="M3" s="200" t="s">
        <v>373</v>
      </c>
      <c r="N3" s="200" t="s">
        <v>375</v>
      </c>
      <c r="O3" s="200" t="s">
        <v>373</v>
      </c>
    </row>
    <row r="4" spans="1:17" s="200" customFormat="1" x14ac:dyDescent="0.25">
      <c r="A4" s="254" t="s">
        <v>96</v>
      </c>
      <c r="B4" t="s">
        <v>249</v>
      </c>
      <c r="C4" s="254" t="s">
        <v>97</v>
      </c>
      <c r="D4" t="s">
        <v>257</v>
      </c>
      <c r="E4" s="254" t="s">
        <v>96</v>
      </c>
      <c r="F4" t="s">
        <v>265</v>
      </c>
      <c r="G4" s="254" t="s">
        <v>97</v>
      </c>
      <c r="H4" t="s">
        <v>275</v>
      </c>
      <c r="I4" s="254" t="s">
        <v>96</v>
      </c>
      <c r="J4" t="s">
        <v>285</v>
      </c>
      <c r="K4" s="254" t="s">
        <v>97</v>
      </c>
      <c r="L4" t="s">
        <v>294</v>
      </c>
      <c r="M4" s="200" t="s">
        <v>374</v>
      </c>
      <c r="N4" s="200" t="s">
        <v>376</v>
      </c>
      <c r="O4" s="200" t="s">
        <v>374</v>
      </c>
    </row>
    <row r="5" spans="1:17" s="200" customFormat="1" x14ac:dyDescent="0.25">
      <c r="A5" s="254" t="s">
        <v>104</v>
      </c>
      <c r="B5" t="s">
        <v>250</v>
      </c>
      <c r="C5" s="254" t="s">
        <v>105</v>
      </c>
      <c r="D5" t="s">
        <v>258</v>
      </c>
      <c r="E5" s="254" t="s">
        <v>104</v>
      </c>
      <c r="F5" t="s">
        <v>266</v>
      </c>
      <c r="G5" s="254" t="s">
        <v>105</v>
      </c>
      <c r="H5" t="s">
        <v>276</v>
      </c>
      <c r="I5" s="254" t="s">
        <v>104</v>
      </c>
      <c r="J5" t="s">
        <v>286</v>
      </c>
      <c r="K5" s="254" t="s">
        <v>105</v>
      </c>
      <c r="L5" t="s">
        <v>295</v>
      </c>
    </row>
    <row r="6" spans="1:17" s="200" customFormat="1" x14ac:dyDescent="0.25">
      <c r="A6" s="254" t="s">
        <v>106</v>
      </c>
      <c r="B6" t="s">
        <v>251</v>
      </c>
      <c r="C6" s="254" t="s">
        <v>107</v>
      </c>
      <c r="D6" t="s">
        <v>259</v>
      </c>
      <c r="E6" s="254" t="s">
        <v>106</v>
      </c>
      <c r="F6" t="s">
        <v>267</v>
      </c>
      <c r="G6" s="254" t="s">
        <v>107</v>
      </c>
      <c r="H6" t="s">
        <v>277</v>
      </c>
      <c r="I6" s="254" t="s">
        <v>106</v>
      </c>
      <c r="J6" t="s">
        <v>287</v>
      </c>
      <c r="K6" s="254" t="s">
        <v>107</v>
      </c>
      <c r="L6" t="s">
        <v>296</v>
      </c>
    </row>
    <row r="7" spans="1:17" s="200" customFormat="1" x14ac:dyDescent="0.25">
      <c r="A7" s="254" t="s">
        <v>108</v>
      </c>
      <c r="B7" t="s">
        <v>252</v>
      </c>
      <c r="C7" s="254" t="s">
        <v>109</v>
      </c>
      <c r="D7" t="s">
        <v>260</v>
      </c>
      <c r="E7" s="254" t="s">
        <v>108</v>
      </c>
      <c r="F7" t="s">
        <v>268</v>
      </c>
      <c r="G7" s="254" t="s">
        <v>109</v>
      </c>
      <c r="H7" t="s">
        <v>278</v>
      </c>
      <c r="I7" s="254" t="s">
        <v>108</v>
      </c>
      <c r="J7" t="s">
        <v>288</v>
      </c>
      <c r="K7" s="254" t="s">
        <v>109</v>
      </c>
      <c r="L7" t="s">
        <v>297</v>
      </c>
    </row>
    <row r="8" spans="1:17" s="200" customFormat="1" x14ac:dyDescent="0.25">
      <c r="A8" s="254" t="s">
        <v>112</v>
      </c>
      <c r="B8" t="s">
        <v>253</v>
      </c>
      <c r="C8" s="254" t="s">
        <v>113</v>
      </c>
      <c r="D8" t="s">
        <v>261</v>
      </c>
      <c r="E8" s="254" t="s">
        <v>112</v>
      </c>
      <c r="F8" t="s">
        <v>269</v>
      </c>
      <c r="G8" s="254" t="s">
        <v>113</v>
      </c>
      <c r="H8" t="s">
        <v>279</v>
      </c>
      <c r="I8" s="254" t="s">
        <v>112</v>
      </c>
      <c r="J8" t="s">
        <v>289</v>
      </c>
      <c r="K8" s="254" t="s">
        <v>113</v>
      </c>
      <c r="L8" t="s">
        <v>298</v>
      </c>
    </row>
    <row r="9" spans="1:17" s="200" customFormat="1" x14ac:dyDescent="0.25">
      <c r="A9" s="254" t="s">
        <v>114</v>
      </c>
      <c r="B9" t="s">
        <v>254</v>
      </c>
      <c r="C9" s="254" t="s">
        <v>115</v>
      </c>
      <c r="D9" t="s">
        <v>262</v>
      </c>
      <c r="E9" s="254" t="s">
        <v>114</v>
      </c>
      <c r="F9" t="s">
        <v>270</v>
      </c>
      <c r="G9" s="254" t="s">
        <v>115</v>
      </c>
      <c r="H9" t="s">
        <v>280</v>
      </c>
      <c r="I9" s="254" t="s">
        <v>114</v>
      </c>
      <c r="J9" t="s">
        <v>290</v>
      </c>
      <c r="K9" s="254" t="s">
        <v>115</v>
      </c>
      <c r="L9" t="s">
        <v>299</v>
      </c>
    </row>
    <row r="10" spans="1:17" s="200" customFormat="1" x14ac:dyDescent="0.25">
      <c r="A10" s="254" t="s">
        <v>122</v>
      </c>
      <c r="B10" t="s">
        <v>255</v>
      </c>
      <c r="C10" s="254" t="s">
        <v>127</v>
      </c>
      <c r="D10" t="s">
        <v>263</v>
      </c>
      <c r="E10" s="254" t="s">
        <v>122</v>
      </c>
      <c r="F10" t="s">
        <v>271</v>
      </c>
      <c r="G10" s="254" t="s">
        <v>127</v>
      </c>
      <c r="H10" t="s">
        <v>281</v>
      </c>
      <c r="I10" s="254" t="s">
        <v>122</v>
      </c>
      <c r="J10" t="s">
        <v>291</v>
      </c>
      <c r="K10" s="254" t="s">
        <v>127</v>
      </c>
      <c r="L10" t="s">
        <v>300</v>
      </c>
    </row>
    <row r="11" spans="1:17" s="200" customFormat="1" x14ac:dyDescent="0.25">
      <c r="A11" s="254"/>
      <c r="B11"/>
      <c r="C11" s="254"/>
      <c r="D11"/>
      <c r="E11" s="254" t="s">
        <v>123</v>
      </c>
      <c r="F11" t="s">
        <v>272</v>
      </c>
      <c r="G11" s="254" t="s">
        <v>128</v>
      </c>
      <c r="H11" t="s">
        <v>282</v>
      </c>
      <c r="I11" s="254" t="s">
        <v>123</v>
      </c>
      <c r="J11" t="s">
        <v>292</v>
      </c>
      <c r="K11" s="254" t="s">
        <v>128</v>
      </c>
      <c r="L11" t="s">
        <v>301</v>
      </c>
    </row>
    <row r="12" spans="1:17" s="200" customFormat="1" x14ac:dyDescent="0.25">
      <c r="A12" s="255"/>
      <c r="B12"/>
      <c r="C12" s="255"/>
      <c r="D12"/>
      <c r="E12" s="255" t="s">
        <v>124</v>
      </c>
      <c r="F12" t="s">
        <v>273</v>
      </c>
      <c r="G12" s="255" t="s">
        <v>129</v>
      </c>
      <c r="H12" t="s">
        <v>283</v>
      </c>
      <c r="I12" s="255"/>
      <c r="J12"/>
      <c r="K12" s="255"/>
      <c r="L12"/>
    </row>
    <row r="13" spans="1:17" s="200" customFormat="1" x14ac:dyDescent="0.25">
      <c r="A13" s="201"/>
      <c r="B13" s="202"/>
    </row>
    <row r="14" spans="1:17" s="200" customFormat="1" x14ac:dyDescent="0.25">
      <c r="A14" s="201"/>
      <c r="B14" s="20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O3" sqref="O3:O4"/>
    </sheetView>
  </sheetViews>
  <sheetFormatPr defaultRowHeight="15" x14ac:dyDescent="0.25"/>
  <cols>
    <col min="1" max="1" width="11.85546875" style="203" customWidth="1"/>
    <col min="2" max="16384" width="9.140625" style="203"/>
  </cols>
  <sheetData>
    <row r="1" spans="1:17" customFormat="1" ht="12.75" x14ac:dyDescent="0.2">
      <c r="A1" s="178" t="s">
        <v>141</v>
      </c>
    </row>
    <row r="2" spans="1:17" customFormat="1" x14ac:dyDescent="0.25">
      <c r="A2" s="193" t="s">
        <v>94</v>
      </c>
      <c r="B2" s="194"/>
      <c r="C2" s="194"/>
      <c r="D2" s="194"/>
      <c r="E2" s="195" t="s">
        <v>118</v>
      </c>
      <c r="F2" s="196"/>
      <c r="G2" s="196"/>
      <c r="H2" s="196"/>
      <c r="I2" s="197" t="s">
        <v>119</v>
      </c>
      <c r="J2" s="198"/>
      <c r="K2" s="198"/>
      <c r="L2" s="198"/>
      <c r="O2" s="202"/>
      <c r="P2" s="203"/>
      <c r="Q2" s="203"/>
    </row>
    <row r="3" spans="1:17" s="200" customFormat="1" x14ac:dyDescent="0.25">
      <c r="A3" s="254" t="s">
        <v>110</v>
      </c>
      <c r="B3" t="s">
        <v>302</v>
      </c>
      <c r="C3" s="254" t="s">
        <v>111</v>
      </c>
      <c r="D3" t="s">
        <v>312</v>
      </c>
      <c r="E3" s="254" t="s">
        <v>110</v>
      </c>
      <c r="F3" t="s">
        <v>322</v>
      </c>
      <c r="G3" s="254" t="s">
        <v>111</v>
      </c>
      <c r="H3" t="s">
        <v>332</v>
      </c>
      <c r="I3" s="254" t="s">
        <v>110</v>
      </c>
      <c r="J3" t="s">
        <v>342</v>
      </c>
      <c r="K3" s="254" t="s">
        <v>111</v>
      </c>
      <c r="L3" t="s">
        <v>351</v>
      </c>
      <c r="M3" s="200" t="s">
        <v>377</v>
      </c>
      <c r="N3" s="200" t="s">
        <v>378</v>
      </c>
      <c r="O3" s="200" t="s">
        <v>367</v>
      </c>
    </row>
    <row r="4" spans="1:17" s="200" customFormat="1" x14ac:dyDescent="0.25">
      <c r="A4" s="254" t="s">
        <v>96</v>
      </c>
      <c r="B4" t="s">
        <v>303</v>
      </c>
      <c r="C4" s="254" t="s">
        <v>97</v>
      </c>
      <c r="D4" t="s">
        <v>313</v>
      </c>
      <c r="E4" s="254" t="s">
        <v>96</v>
      </c>
      <c r="F4" t="s">
        <v>323</v>
      </c>
      <c r="G4" s="254" t="s">
        <v>97</v>
      </c>
      <c r="H4" t="s">
        <v>333</v>
      </c>
      <c r="I4" s="254" t="s">
        <v>96</v>
      </c>
      <c r="J4" t="s">
        <v>343</v>
      </c>
      <c r="K4" s="254" t="s">
        <v>97</v>
      </c>
      <c r="L4" t="s">
        <v>352</v>
      </c>
      <c r="M4" s="200" t="s">
        <v>364</v>
      </c>
      <c r="N4" s="200" t="s">
        <v>371</v>
      </c>
      <c r="O4" s="200" t="s">
        <v>368</v>
      </c>
    </row>
    <row r="5" spans="1:17" s="200" customFormat="1" x14ac:dyDescent="0.25">
      <c r="A5" s="254" t="s">
        <v>104</v>
      </c>
      <c r="B5" t="s">
        <v>304</v>
      </c>
      <c r="C5" s="254" t="s">
        <v>105</v>
      </c>
      <c r="D5" t="s">
        <v>314</v>
      </c>
      <c r="E5" s="254" t="s">
        <v>104</v>
      </c>
      <c r="F5" t="s">
        <v>324</v>
      </c>
      <c r="G5" s="254" t="s">
        <v>105</v>
      </c>
      <c r="H5" t="s">
        <v>334</v>
      </c>
      <c r="I5" s="254" t="s">
        <v>104</v>
      </c>
      <c r="J5" t="s">
        <v>344</v>
      </c>
      <c r="K5" s="254" t="s">
        <v>105</v>
      </c>
      <c r="L5" t="s">
        <v>353</v>
      </c>
    </row>
    <row r="6" spans="1:17" s="200" customFormat="1" x14ac:dyDescent="0.25">
      <c r="A6" s="254" t="s">
        <v>106</v>
      </c>
      <c r="B6" t="s">
        <v>305</v>
      </c>
      <c r="C6" s="254" t="s">
        <v>107</v>
      </c>
      <c r="D6" t="s">
        <v>315</v>
      </c>
      <c r="E6" s="254" t="s">
        <v>106</v>
      </c>
      <c r="F6" t="s">
        <v>325</v>
      </c>
      <c r="G6" s="254" t="s">
        <v>107</v>
      </c>
      <c r="H6" t="s">
        <v>335</v>
      </c>
      <c r="I6" s="254" t="s">
        <v>106</v>
      </c>
      <c r="J6" t="s">
        <v>345</v>
      </c>
      <c r="K6" s="254" t="s">
        <v>107</v>
      </c>
      <c r="L6" t="s">
        <v>354</v>
      </c>
    </row>
    <row r="7" spans="1:17" s="200" customFormat="1" x14ac:dyDescent="0.25">
      <c r="A7" s="254" t="s">
        <v>108</v>
      </c>
      <c r="B7" t="s">
        <v>306</v>
      </c>
      <c r="C7" s="254" t="s">
        <v>109</v>
      </c>
      <c r="D7" t="s">
        <v>316</v>
      </c>
      <c r="E7" s="254" t="s">
        <v>108</v>
      </c>
      <c r="F7" t="s">
        <v>326</v>
      </c>
      <c r="G7" s="254" t="s">
        <v>109</v>
      </c>
      <c r="H7" t="s">
        <v>336</v>
      </c>
      <c r="I7" s="254" t="s">
        <v>108</v>
      </c>
      <c r="J7" t="s">
        <v>346</v>
      </c>
      <c r="K7" s="254" t="s">
        <v>109</v>
      </c>
      <c r="L7" t="s">
        <v>355</v>
      </c>
    </row>
    <row r="8" spans="1:17" s="200" customFormat="1" x14ac:dyDescent="0.25">
      <c r="A8" s="254" t="s">
        <v>112</v>
      </c>
      <c r="B8" t="s">
        <v>307</v>
      </c>
      <c r="C8" s="254" t="s">
        <v>113</v>
      </c>
      <c r="D8" t="s">
        <v>317</v>
      </c>
      <c r="E8" s="254" t="s">
        <v>112</v>
      </c>
      <c r="F8" t="s">
        <v>327</v>
      </c>
      <c r="G8" s="254" t="s">
        <v>113</v>
      </c>
      <c r="H8" t="s">
        <v>337</v>
      </c>
      <c r="I8" s="254" t="s">
        <v>112</v>
      </c>
      <c r="J8" t="s">
        <v>347</v>
      </c>
      <c r="K8" s="254" t="s">
        <v>113</v>
      </c>
      <c r="L8" t="s">
        <v>356</v>
      </c>
    </row>
    <row r="9" spans="1:17" s="200" customFormat="1" x14ac:dyDescent="0.25">
      <c r="A9" s="254" t="s">
        <v>114</v>
      </c>
      <c r="B9" t="s">
        <v>308</v>
      </c>
      <c r="C9" s="254" t="s">
        <v>115</v>
      </c>
      <c r="D9" t="s">
        <v>318</v>
      </c>
      <c r="E9" s="254" t="s">
        <v>114</v>
      </c>
      <c r="F9" t="s">
        <v>328</v>
      </c>
      <c r="G9" s="254" t="s">
        <v>115</v>
      </c>
      <c r="H9" t="s">
        <v>338</v>
      </c>
      <c r="I9" s="254" t="s">
        <v>114</v>
      </c>
      <c r="J9" t="s">
        <v>348</v>
      </c>
      <c r="K9" s="254" t="s">
        <v>115</v>
      </c>
      <c r="L9" t="s">
        <v>348</v>
      </c>
    </row>
    <row r="10" spans="1:17" s="200" customFormat="1" x14ac:dyDescent="0.25">
      <c r="A10" s="254" t="s">
        <v>122</v>
      </c>
      <c r="B10" t="s">
        <v>309</v>
      </c>
      <c r="C10" s="254" t="s">
        <v>127</v>
      </c>
      <c r="D10" t="s">
        <v>319</v>
      </c>
      <c r="E10" s="254" t="s">
        <v>122</v>
      </c>
      <c r="F10" t="s">
        <v>329</v>
      </c>
      <c r="G10" s="254" t="s">
        <v>127</v>
      </c>
      <c r="H10" t="s">
        <v>339</v>
      </c>
      <c r="I10" s="254" t="s">
        <v>122</v>
      </c>
      <c r="J10" t="s">
        <v>349</v>
      </c>
      <c r="K10" s="254" t="s">
        <v>127</v>
      </c>
      <c r="L10" t="s">
        <v>357</v>
      </c>
    </row>
    <row r="11" spans="1:17" s="200" customFormat="1" x14ac:dyDescent="0.25">
      <c r="A11" s="254" t="s">
        <v>123</v>
      </c>
      <c r="B11" t="s">
        <v>310</v>
      </c>
      <c r="C11" s="254" t="s">
        <v>128</v>
      </c>
      <c r="D11" t="s">
        <v>320</v>
      </c>
      <c r="E11" s="254" t="s">
        <v>123</v>
      </c>
      <c r="F11" t="s">
        <v>330</v>
      </c>
      <c r="G11" s="254" t="s">
        <v>128</v>
      </c>
      <c r="H11" t="s">
        <v>340</v>
      </c>
      <c r="I11" s="254" t="s">
        <v>123</v>
      </c>
      <c r="J11" t="s">
        <v>350</v>
      </c>
      <c r="K11" s="254" t="s">
        <v>128</v>
      </c>
      <c r="L11" t="s">
        <v>358</v>
      </c>
    </row>
    <row r="12" spans="1:17" s="200" customFormat="1" x14ac:dyDescent="0.25">
      <c r="A12" s="255" t="s">
        <v>124</v>
      </c>
      <c r="B12" t="s">
        <v>311</v>
      </c>
      <c r="C12" s="255" t="s">
        <v>129</v>
      </c>
      <c r="D12" t="s">
        <v>321</v>
      </c>
      <c r="E12" s="255" t="s">
        <v>124</v>
      </c>
      <c r="F12" t="s">
        <v>331</v>
      </c>
      <c r="G12" s="255" t="s">
        <v>129</v>
      </c>
      <c r="H12" t="s">
        <v>341</v>
      </c>
      <c r="I12" s="255"/>
      <c r="J12"/>
      <c r="K12" s="255"/>
      <c r="L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RowHeight="12.75" x14ac:dyDescent="0.2"/>
  <sheetData>
    <row r="1" spans="1:12" x14ac:dyDescent="0.2">
      <c r="A1" t="s">
        <v>359</v>
      </c>
    </row>
    <row r="2" spans="1:12" x14ac:dyDescent="0.2">
      <c r="A2" s="193" t="s">
        <v>94</v>
      </c>
      <c r="B2" s="194"/>
      <c r="C2" s="194"/>
      <c r="D2" s="194"/>
      <c r="E2" s="195" t="s">
        <v>118</v>
      </c>
      <c r="F2" s="196"/>
      <c r="G2" s="196"/>
      <c r="H2" s="196"/>
      <c r="I2" s="197" t="s">
        <v>119</v>
      </c>
      <c r="J2" s="198"/>
      <c r="K2" s="198"/>
      <c r="L2" s="198"/>
    </row>
    <row r="3" spans="1:12" ht="15" x14ac:dyDescent="0.25">
      <c r="A3" s="254" t="s">
        <v>110</v>
      </c>
      <c r="C3" s="254" t="s">
        <v>111</v>
      </c>
      <c r="E3" s="254" t="s">
        <v>110</v>
      </c>
      <c r="G3" s="254" t="s">
        <v>111</v>
      </c>
      <c r="I3" s="254" t="s">
        <v>110</v>
      </c>
      <c r="K3" s="254" t="s">
        <v>111</v>
      </c>
    </row>
    <row r="4" spans="1:12" ht="15" x14ac:dyDescent="0.25">
      <c r="A4" s="254" t="s">
        <v>96</v>
      </c>
      <c r="C4" s="254" t="s">
        <v>97</v>
      </c>
      <c r="E4" s="254" t="s">
        <v>96</v>
      </c>
      <c r="G4" s="254" t="s">
        <v>97</v>
      </c>
      <c r="I4" s="254" t="s">
        <v>96</v>
      </c>
      <c r="K4" s="254" t="s">
        <v>97</v>
      </c>
    </row>
    <row r="5" spans="1:12" ht="15" x14ac:dyDescent="0.25">
      <c r="A5" s="254" t="s">
        <v>104</v>
      </c>
      <c r="C5" s="254" t="s">
        <v>105</v>
      </c>
      <c r="E5" s="254" t="s">
        <v>104</v>
      </c>
      <c r="G5" s="254" t="s">
        <v>105</v>
      </c>
      <c r="I5" s="254" t="s">
        <v>104</v>
      </c>
      <c r="K5" s="254" t="s">
        <v>105</v>
      </c>
    </row>
    <row r="6" spans="1:12" ht="15" x14ac:dyDescent="0.25">
      <c r="A6" s="254" t="s">
        <v>106</v>
      </c>
      <c r="C6" s="254" t="s">
        <v>107</v>
      </c>
      <c r="E6" s="254" t="s">
        <v>106</v>
      </c>
      <c r="G6" s="254" t="s">
        <v>107</v>
      </c>
      <c r="I6" s="254" t="s">
        <v>106</v>
      </c>
      <c r="K6" s="254" t="s">
        <v>107</v>
      </c>
    </row>
    <row r="7" spans="1:12" ht="15" x14ac:dyDescent="0.25">
      <c r="A7" s="254" t="s">
        <v>108</v>
      </c>
      <c r="C7" s="254" t="s">
        <v>109</v>
      </c>
      <c r="E7" s="254" t="s">
        <v>108</v>
      </c>
      <c r="G7" s="254" t="s">
        <v>109</v>
      </c>
      <c r="I7" s="254" t="s">
        <v>108</v>
      </c>
      <c r="K7" s="254" t="s">
        <v>109</v>
      </c>
    </row>
    <row r="8" spans="1:12" ht="15" x14ac:dyDescent="0.25">
      <c r="A8" s="254" t="s">
        <v>112</v>
      </c>
      <c r="C8" s="254" t="s">
        <v>113</v>
      </c>
      <c r="E8" s="254" t="s">
        <v>112</v>
      </c>
      <c r="G8" s="254" t="s">
        <v>113</v>
      </c>
      <c r="I8" s="254" t="s">
        <v>112</v>
      </c>
      <c r="K8" s="254" t="s">
        <v>113</v>
      </c>
    </row>
    <row r="9" spans="1:12" ht="15" x14ac:dyDescent="0.25">
      <c r="A9" s="254" t="s">
        <v>114</v>
      </c>
      <c r="C9" s="254" t="s">
        <v>115</v>
      </c>
      <c r="E9" s="254" t="s">
        <v>114</v>
      </c>
      <c r="G9" s="254" t="s">
        <v>115</v>
      </c>
      <c r="I9" s="254" t="s">
        <v>114</v>
      </c>
      <c r="K9" s="254" t="s">
        <v>115</v>
      </c>
    </row>
    <row r="10" spans="1:12" ht="15" x14ac:dyDescent="0.25">
      <c r="A10" s="254" t="s">
        <v>122</v>
      </c>
      <c r="C10" s="254" t="s">
        <v>127</v>
      </c>
      <c r="E10" s="254" t="s">
        <v>122</v>
      </c>
      <c r="G10" s="254" t="s">
        <v>127</v>
      </c>
      <c r="I10" s="254" t="s">
        <v>122</v>
      </c>
      <c r="K10" s="254" t="s">
        <v>127</v>
      </c>
    </row>
    <row r="11" spans="1:12" ht="15" x14ac:dyDescent="0.25">
      <c r="A11" s="254" t="s">
        <v>123</v>
      </c>
      <c r="C11" s="254" t="s">
        <v>128</v>
      </c>
      <c r="E11" s="254" t="s">
        <v>123</v>
      </c>
      <c r="G11" s="254" t="s">
        <v>128</v>
      </c>
      <c r="I11" s="254" t="s">
        <v>123</v>
      </c>
      <c r="K11" s="254" t="s">
        <v>128</v>
      </c>
    </row>
    <row r="12" spans="1:12" ht="15" x14ac:dyDescent="0.25">
      <c r="A12" s="255" t="s">
        <v>124</v>
      </c>
      <c r="C12" s="255" t="s">
        <v>129</v>
      </c>
      <c r="E12" s="255" t="s">
        <v>124</v>
      </c>
      <c r="G12" s="255" t="s">
        <v>129</v>
      </c>
      <c r="I12" s="255" t="s">
        <v>124</v>
      </c>
      <c r="K12" s="255" t="s">
        <v>129</v>
      </c>
    </row>
    <row r="13" spans="1:12" ht="15" x14ac:dyDescent="0.25">
      <c r="A13" s="255" t="s">
        <v>125</v>
      </c>
      <c r="C13" s="255" t="s">
        <v>130</v>
      </c>
      <c r="E13" s="255" t="s">
        <v>125</v>
      </c>
      <c r="G13" s="255" t="s">
        <v>130</v>
      </c>
      <c r="I13" s="255" t="s">
        <v>125</v>
      </c>
      <c r="K13" s="255" t="s">
        <v>130</v>
      </c>
    </row>
    <row r="14" spans="1:12" ht="15" x14ac:dyDescent="0.25">
      <c r="A14" s="255" t="s">
        <v>126</v>
      </c>
      <c r="C14" s="255" t="s">
        <v>131</v>
      </c>
      <c r="E14" s="255" t="s">
        <v>126</v>
      </c>
      <c r="G14" s="255" t="s">
        <v>131</v>
      </c>
      <c r="I14" s="255" t="s">
        <v>126</v>
      </c>
      <c r="K14" s="255" t="s">
        <v>131</v>
      </c>
    </row>
    <row r="15" spans="1:12" ht="15" x14ac:dyDescent="0.25">
      <c r="A15" s="255" t="s">
        <v>210</v>
      </c>
      <c r="C15" s="255" t="s">
        <v>211</v>
      </c>
      <c r="E15" s="255" t="s">
        <v>210</v>
      </c>
      <c r="G15" s="255" t="s">
        <v>211</v>
      </c>
      <c r="I15" s="255" t="s">
        <v>210</v>
      </c>
      <c r="K15" s="255" t="s">
        <v>211</v>
      </c>
    </row>
    <row r="16" spans="1:12" ht="15" x14ac:dyDescent="0.25">
      <c r="A16" s="255" t="s">
        <v>212</v>
      </c>
      <c r="C16" s="255" t="s">
        <v>213</v>
      </c>
      <c r="E16" s="255" t="s">
        <v>212</v>
      </c>
      <c r="G16" s="255" t="s">
        <v>213</v>
      </c>
      <c r="I16" s="255" t="s">
        <v>212</v>
      </c>
      <c r="K16" s="255"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97"/>
  <sheetViews>
    <sheetView showGridLines="0" showRowColHeaders="0" workbookViewId="0">
      <selection activeCell="B7" sqref="B7:AC7"/>
    </sheetView>
  </sheetViews>
  <sheetFormatPr defaultColWidth="0" defaultRowHeight="15" customHeight="1" zeroHeight="1" x14ac:dyDescent="0.2"/>
  <cols>
    <col min="1" max="1" width="9.140625" style="29" customWidth="1"/>
    <col min="2" max="2" width="6.7109375" style="29" customWidth="1"/>
    <col min="3" max="8" width="3.85546875" style="29" customWidth="1"/>
    <col min="9" max="9" width="1.85546875" style="29" customWidth="1"/>
    <col min="10" max="10" width="6.7109375" style="29" customWidth="1"/>
    <col min="11" max="16" width="3.85546875" style="29" customWidth="1"/>
    <col min="17" max="17" width="2" style="29" customWidth="1"/>
    <col min="18" max="18" width="6.7109375" style="29" customWidth="1"/>
    <col min="19" max="24" width="3.85546875" style="29" customWidth="1"/>
    <col min="25" max="25" width="1.7109375" style="29" customWidth="1"/>
    <col min="26" max="26" width="2.7109375" style="29" customWidth="1"/>
    <col min="27" max="27" width="6.7109375" style="29" customWidth="1"/>
    <col min="28" max="28" width="30.7109375" style="29" customWidth="1"/>
    <col min="29" max="29" width="2.140625" style="29" customWidth="1"/>
    <col min="30" max="30" width="4.7109375" style="29" customWidth="1"/>
    <col min="31" max="61" width="4.7109375" style="29" hidden="1" customWidth="1"/>
    <col min="62" max="62" width="11.7109375" style="29" hidden="1" customWidth="1"/>
    <col min="63" max="64" width="4.7109375" style="29" hidden="1" customWidth="1"/>
    <col min="65" max="90" width="0" style="29" hidden="1" customWidth="1"/>
    <col min="91" max="16384" width="4.7109375" style="29" hidden="1"/>
  </cols>
  <sheetData>
    <row r="1" spans="1:90" ht="9.9499999999999993" customHeight="1" thickBot="1" x14ac:dyDescent="0.25">
      <c r="A1" s="26"/>
      <c r="B1" s="284" t="s">
        <v>25</v>
      </c>
      <c r="C1" s="284"/>
      <c r="D1" s="284"/>
      <c r="E1" s="284"/>
      <c r="F1" s="284"/>
      <c r="G1" s="284"/>
      <c r="H1" s="284"/>
      <c r="I1" s="284"/>
      <c r="J1" s="284"/>
      <c r="K1" s="284"/>
      <c r="L1" s="284"/>
      <c r="M1" s="284"/>
      <c r="N1" s="284"/>
      <c r="O1" s="284"/>
      <c r="P1" s="284"/>
      <c r="Q1" s="284"/>
      <c r="R1" s="284"/>
      <c r="S1" s="284"/>
      <c r="T1" s="284"/>
      <c r="U1" s="27"/>
      <c r="V1" s="27"/>
      <c r="W1" s="27"/>
      <c r="X1" s="27"/>
      <c r="Y1" s="27"/>
      <c r="Z1" s="27"/>
      <c r="AA1" s="27"/>
      <c r="AB1" s="286"/>
      <c r="AC1" s="286"/>
      <c r="AD1" s="27"/>
      <c r="AE1" s="28"/>
    </row>
    <row r="2" spans="1:90" ht="39.950000000000003" customHeight="1" thickBot="1" x14ac:dyDescent="0.25">
      <c r="A2" s="26"/>
      <c r="B2" s="284"/>
      <c r="C2" s="284"/>
      <c r="D2" s="284"/>
      <c r="E2" s="284"/>
      <c r="F2" s="284"/>
      <c r="G2" s="284"/>
      <c r="H2" s="284"/>
      <c r="I2" s="284"/>
      <c r="J2" s="284"/>
      <c r="K2" s="284"/>
      <c r="L2" s="284"/>
      <c r="M2" s="284"/>
      <c r="N2" s="284"/>
      <c r="O2" s="284"/>
      <c r="P2" s="284"/>
      <c r="Q2" s="284"/>
      <c r="R2" s="284"/>
      <c r="S2" s="284"/>
      <c r="T2" s="284"/>
      <c r="U2" s="27"/>
      <c r="V2" s="288" t="s">
        <v>26</v>
      </c>
      <c r="W2" s="289"/>
      <c r="X2" s="289"/>
      <c r="Y2" s="289"/>
      <c r="Z2" s="290"/>
      <c r="AA2" s="27"/>
      <c r="AB2" s="286"/>
      <c r="AC2" s="286"/>
      <c r="AD2" s="27"/>
      <c r="AE2" s="28"/>
      <c r="AO2" s="30"/>
    </row>
    <row r="3" spans="1:90" ht="9.9499999999999993" customHeight="1" x14ac:dyDescent="0.2">
      <c r="A3" s="31"/>
      <c r="B3" s="285"/>
      <c r="C3" s="285"/>
      <c r="D3" s="285"/>
      <c r="E3" s="285"/>
      <c r="F3" s="285"/>
      <c r="G3" s="285"/>
      <c r="H3" s="285"/>
      <c r="I3" s="285"/>
      <c r="J3" s="285"/>
      <c r="K3" s="285"/>
      <c r="L3" s="285"/>
      <c r="M3" s="285"/>
      <c r="N3" s="285"/>
      <c r="O3" s="285"/>
      <c r="P3" s="285"/>
      <c r="Q3" s="285"/>
      <c r="R3" s="285"/>
      <c r="S3" s="285"/>
      <c r="T3" s="285"/>
      <c r="U3" s="32"/>
      <c r="V3" s="33"/>
      <c r="W3" s="32"/>
      <c r="X3" s="32"/>
      <c r="Y3" s="32"/>
      <c r="Z3" s="32"/>
      <c r="AA3" s="32"/>
      <c r="AB3" s="287"/>
      <c r="AC3" s="287"/>
      <c r="AD3" s="32"/>
      <c r="AE3" s="28"/>
      <c r="AO3" s="34"/>
    </row>
    <row r="4" spans="1:90" ht="24.95" customHeight="1" x14ac:dyDescent="0.2">
      <c r="A4" s="35"/>
      <c r="B4" s="36"/>
      <c r="C4" s="36"/>
      <c r="D4" s="36"/>
      <c r="E4" s="36"/>
      <c r="F4" s="36"/>
      <c r="G4" s="36"/>
      <c r="H4" s="36"/>
      <c r="I4" s="36"/>
      <c r="J4" s="36"/>
      <c r="K4" s="36"/>
      <c r="L4" s="36"/>
      <c r="M4" s="36"/>
      <c r="N4" s="36"/>
      <c r="O4" s="36"/>
      <c r="P4" s="37"/>
      <c r="Q4" s="37"/>
      <c r="R4" s="37"/>
      <c r="S4" s="37"/>
      <c r="T4" s="37"/>
      <c r="U4" s="37"/>
      <c r="V4" s="38"/>
      <c r="W4" s="37"/>
      <c r="X4" s="37"/>
      <c r="Y4" s="37"/>
      <c r="Z4" s="37"/>
      <c r="AA4" s="37"/>
      <c r="AB4" s="37"/>
      <c r="AC4" s="37"/>
      <c r="AD4" s="37"/>
      <c r="AE4" s="28"/>
      <c r="AO4" s="34"/>
      <c r="BI4" s="39">
        <f ca="1">NOW()</f>
        <v>42949.447814004627</v>
      </c>
    </row>
    <row r="5" spans="1:90" ht="19.5" customHeight="1" x14ac:dyDescent="0.2">
      <c r="A5" s="40">
        <v>41113</v>
      </c>
      <c r="B5" s="291" t="s">
        <v>27</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37"/>
      <c r="AN5" s="41"/>
      <c r="AO5" s="34"/>
      <c r="BI5" s="42">
        <f ca="1">TODAY()</f>
        <v>42949</v>
      </c>
    </row>
    <row r="6" spans="1:90" ht="19.5" customHeight="1" x14ac:dyDescent="0.2">
      <c r="A6" s="43" t="s">
        <v>28</v>
      </c>
      <c r="B6" s="292" t="str">
        <f>'DATA AWAL'!D4</f>
        <v>SMAN 2 PURWOKERTO</v>
      </c>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37"/>
      <c r="AN6" s="41"/>
      <c r="AO6" s="34"/>
    </row>
    <row r="7" spans="1:90" ht="15" customHeight="1" x14ac:dyDescent="0.2">
      <c r="A7" s="43">
        <f>MONTH(A5)</f>
        <v>7</v>
      </c>
      <c r="B7" s="293" t="str">
        <f>CONCATENATE("TAHUN PELAJARAN ",DATA!Q3)</f>
        <v>TAHUN PELAJARAN 2017-2018</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37"/>
      <c r="AN7" s="41"/>
      <c r="AO7" s="34"/>
    </row>
    <row r="8" spans="1:90" ht="12.75" customHeight="1" thickBot="1" x14ac:dyDescent="0.25">
      <c r="A8" s="43" t="e">
        <f>MONTH(A6)</f>
        <v>#VALUE!</v>
      </c>
      <c r="B8" s="44"/>
      <c r="C8" s="45"/>
      <c r="D8" s="45"/>
      <c r="E8" s="45"/>
      <c r="F8" s="45"/>
      <c r="G8" s="45"/>
      <c r="H8" s="45"/>
      <c r="I8" s="44"/>
      <c r="J8" s="44"/>
      <c r="K8" s="45"/>
      <c r="L8" s="45"/>
      <c r="M8" s="45"/>
      <c r="N8" s="45"/>
      <c r="O8" s="45"/>
      <c r="P8" s="45"/>
      <c r="Q8" s="44"/>
      <c r="R8" s="44"/>
      <c r="S8" s="45"/>
      <c r="T8" s="45"/>
      <c r="U8" s="45"/>
      <c r="V8" s="45"/>
      <c r="W8" s="45"/>
      <c r="X8" s="45"/>
      <c r="Y8" s="44"/>
      <c r="Z8" s="44"/>
      <c r="AA8" s="44"/>
      <c r="AB8" s="44"/>
      <c r="AC8" s="44"/>
      <c r="AD8" s="37"/>
      <c r="AN8" s="46"/>
      <c r="AO8" s="47"/>
      <c r="BI8" s="42">
        <f>DATE(MID(DATA!Q3,1,4),7,1)</f>
        <v>42917</v>
      </c>
      <c r="BJ8" s="48" t="s">
        <v>29</v>
      </c>
      <c r="BK8" s="29">
        <v>1</v>
      </c>
      <c r="BL8" s="29" t="str">
        <f>IF(BI10=BJ12,"1","2")</f>
        <v>2</v>
      </c>
    </row>
    <row r="9" spans="1:90" ht="18" customHeight="1" x14ac:dyDescent="0.2">
      <c r="A9" s="43">
        <f>IF(A7=7,WEEKDAY(1*CONCATENATE(1,"/",7,"/",MID(DATA!Q3,1,4))),IF(A8=7,WEEKDAY(1*CONCATENATE(7,"/",1,"/",MID(DATA!Q3,1,4))),""))</f>
        <v>7</v>
      </c>
      <c r="B9" s="49" t="s">
        <v>30</v>
      </c>
      <c r="C9" s="278" t="str">
        <f>CONCATENATE("Juli ",MID(DATA!Q3,1,4))</f>
        <v>Juli 2017</v>
      </c>
      <c r="D9" s="278"/>
      <c r="E9" s="278"/>
      <c r="F9" s="278"/>
      <c r="G9" s="278"/>
      <c r="H9" s="279"/>
      <c r="I9" s="44"/>
      <c r="J9" s="49" t="s">
        <v>30</v>
      </c>
      <c r="K9" s="278" t="str">
        <f>CONCATENATE("Agustus ",MID(DATA!Q3,1,4))</f>
        <v>Agustus 2017</v>
      </c>
      <c r="L9" s="278"/>
      <c r="M9" s="278"/>
      <c r="N9" s="278"/>
      <c r="O9" s="278"/>
      <c r="P9" s="279"/>
      <c r="Q9" s="44"/>
      <c r="R9" s="49" t="s">
        <v>30</v>
      </c>
      <c r="S9" s="278" t="str">
        <f>CONCATENATE("September ",MID(DATA!Q3,1,4))</f>
        <v>September 2017</v>
      </c>
      <c r="T9" s="278"/>
      <c r="U9" s="278"/>
      <c r="V9" s="278"/>
      <c r="W9" s="278"/>
      <c r="X9" s="279"/>
      <c r="Y9" s="44"/>
      <c r="Z9" s="280" t="s">
        <v>31</v>
      </c>
      <c r="AA9" s="281"/>
      <c r="AB9" s="281"/>
      <c r="AC9" s="282"/>
      <c r="AD9" s="37"/>
      <c r="AH9" s="283" t="s">
        <v>32</v>
      </c>
      <c r="AI9" s="277"/>
      <c r="AJ9" s="276">
        <v>7</v>
      </c>
      <c r="AK9" s="277"/>
      <c r="AL9" s="276">
        <v>8</v>
      </c>
      <c r="AM9" s="277"/>
      <c r="AN9" s="276">
        <v>9</v>
      </c>
      <c r="AO9" s="277"/>
      <c r="AP9" s="276">
        <v>10</v>
      </c>
      <c r="AQ9" s="277"/>
      <c r="AR9" s="276">
        <v>11</v>
      </c>
      <c r="AS9" s="277"/>
      <c r="AT9" s="276">
        <v>12</v>
      </c>
      <c r="AU9" s="277"/>
      <c r="AV9" s="276">
        <v>1</v>
      </c>
      <c r="AW9" s="277"/>
      <c r="AX9" s="276">
        <v>2</v>
      </c>
      <c r="AY9" s="277"/>
      <c r="AZ9" s="276">
        <v>3</v>
      </c>
      <c r="BA9" s="277"/>
      <c r="BB9" s="276">
        <v>4</v>
      </c>
      <c r="BC9" s="277"/>
      <c r="BD9" s="276">
        <v>5</v>
      </c>
      <c r="BE9" s="277"/>
      <c r="BF9" s="276">
        <v>6</v>
      </c>
      <c r="BG9" s="277"/>
      <c r="BJ9" s="48" t="s">
        <v>33</v>
      </c>
      <c r="BK9" s="29">
        <v>2</v>
      </c>
      <c r="BO9" s="276">
        <v>7</v>
      </c>
      <c r="BP9" s="277"/>
      <c r="BQ9" s="276">
        <v>8</v>
      </c>
      <c r="BR9" s="277"/>
      <c r="BS9" s="276">
        <v>9</v>
      </c>
      <c r="BT9" s="277"/>
      <c r="BU9" s="276">
        <v>10</v>
      </c>
      <c r="BV9" s="277"/>
      <c r="BW9" s="276">
        <v>11</v>
      </c>
      <c r="BX9" s="277"/>
      <c r="BY9" s="276">
        <v>12</v>
      </c>
      <c r="BZ9" s="277"/>
      <c r="CA9" s="276">
        <v>1</v>
      </c>
      <c r="CB9" s="277"/>
      <c r="CC9" s="276">
        <v>2</v>
      </c>
      <c r="CD9" s="277"/>
      <c r="CE9" s="276">
        <v>3</v>
      </c>
      <c r="CF9" s="277"/>
      <c r="CG9" s="276">
        <v>4</v>
      </c>
      <c r="CH9" s="277"/>
      <c r="CI9" s="276">
        <v>5</v>
      </c>
      <c r="CJ9" s="277"/>
      <c r="CK9" s="276">
        <v>6</v>
      </c>
      <c r="CL9" s="277"/>
    </row>
    <row r="10" spans="1:90" ht="12.95" customHeight="1" thickBot="1" x14ac:dyDescent="0.25">
      <c r="A10" s="43">
        <f>IF(A$9=1,1,0)</f>
        <v>0</v>
      </c>
      <c r="B10" s="50" t="s">
        <v>34</v>
      </c>
      <c r="C10" s="51" t="str">
        <f>IF(A10=1,1,"")</f>
        <v/>
      </c>
      <c r="D10" s="51">
        <f>C16+1</f>
        <v>2</v>
      </c>
      <c r="E10" s="51">
        <f>D16+1</f>
        <v>9</v>
      </c>
      <c r="F10" s="51">
        <f>E16+1</f>
        <v>16</v>
      </c>
      <c r="G10" s="51">
        <f>F16+1</f>
        <v>23</v>
      </c>
      <c r="H10" s="30">
        <f>IF(G16=31,"",IF(G16="","",G16+1))</f>
        <v>30</v>
      </c>
      <c r="I10" s="52"/>
      <c r="J10" s="50" t="s">
        <v>35</v>
      </c>
      <c r="K10" s="51" t="str">
        <f>IF(OR(H16=31,G16=31),1,"")</f>
        <v/>
      </c>
      <c r="L10" s="51">
        <f>K16+1</f>
        <v>6</v>
      </c>
      <c r="M10" s="51">
        <f>L16+1</f>
        <v>13</v>
      </c>
      <c r="N10" s="51">
        <f>M16+1</f>
        <v>20</v>
      </c>
      <c r="O10" s="51">
        <f>N16+1</f>
        <v>27</v>
      </c>
      <c r="P10" s="30" t="str">
        <f>IF(O16=31,"",IF(O16="","",O16+1))</f>
        <v/>
      </c>
      <c r="Q10" s="53"/>
      <c r="R10" s="54" t="s">
        <v>35</v>
      </c>
      <c r="S10" s="51" t="str">
        <f>IF(OR(P16=31,O16=31),1,"")</f>
        <v/>
      </c>
      <c r="T10" s="51">
        <f>S16+1</f>
        <v>3</v>
      </c>
      <c r="U10" s="51">
        <f>T16+1</f>
        <v>10</v>
      </c>
      <c r="V10" s="51">
        <f>U16+1</f>
        <v>17</v>
      </c>
      <c r="W10" s="51">
        <f>V16+1</f>
        <v>24</v>
      </c>
      <c r="X10" s="30" t="str">
        <f>IF(W16=30,"",IF(W16="","",W16+1))</f>
        <v/>
      </c>
      <c r="Y10" s="53"/>
      <c r="Z10" s="82"/>
      <c r="AA10" s="55"/>
      <c r="AB10" s="56"/>
      <c r="AC10" s="57"/>
      <c r="AD10" s="37"/>
      <c r="AH10" s="58" t="s">
        <v>36</v>
      </c>
      <c r="AI10" s="59" t="s">
        <v>37</v>
      </c>
      <c r="AJ10" s="58" t="s">
        <v>36</v>
      </c>
      <c r="AK10" s="59" t="s">
        <v>37</v>
      </c>
      <c r="AL10" s="58" t="s">
        <v>36</v>
      </c>
      <c r="AM10" s="59" t="s">
        <v>37</v>
      </c>
      <c r="AN10" s="58" t="s">
        <v>36</v>
      </c>
      <c r="AO10" s="59" t="s">
        <v>37</v>
      </c>
      <c r="AP10" s="58" t="s">
        <v>36</v>
      </c>
      <c r="AQ10" s="59" t="s">
        <v>37</v>
      </c>
      <c r="AR10" s="58" t="s">
        <v>36</v>
      </c>
      <c r="AS10" s="59" t="s">
        <v>37</v>
      </c>
      <c r="AT10" s="58" t="s">
        <v>36</v>
      </c>
      <c r="AU10" s="59" t="s">
        <v>37</v>
      </c>
      <c r="AV10" s="58" t="s">
        <v>36</v>
      </c>
      <c r="AW10" s="59" t="s">
        <v>37</v>
      </c>
      <c r="AX10" s="58" t="s">
        <v>36</v>
      </c>
      <c r="AY10" s="59" t="s">
        <v>37</v>
      </c>
      <c r="AZ10" s="58" t="s">
        <v>36</v>
      </c>
      <c r="BA10" s="59" t="s">
        <v>37</v>
      </c>
      <c r="BB10" s="58" t="s">
        <v>36</v>
      </c>
      <c r="BC10" s="59" t="s">
        <v>37</v>
      </c>
      <c r="BD10" s="58" t="s">
        <v>36</v>
      </c>
      <c r="BE10" s="59" t="s">
        <v>37</v>
      </c>
      <c r="BF10" s="58" t="s">
        <v>36</v>
      </c>
      <c r="BG10" s="59" t="s">
        <v>37</v>
      </c>
      <c r="BI10" s="60">
        <f>IF(CONCATENATE(WEEKDAY(1*CONCATENATE(7,"/",1,"/",MID(DATA!Q3,1,4))))*1=5,1,0)</f>
        <v>0</v>
      </c>
      <c r="BJ10" s="48" t="s">
        <v>38</v>
      </c>
      <c r="BK10" s="29">
        <v>3</v>
      </c>
    </row>
    <row r="11" spans="1:90" ht="12.95" customHeight="1" thickTop="1" thickBot="1" x14ac:dyDescent="0.25">
      <c r="A11" s="43">
        <f>IF(A$9=2,1,0)</f>
        <v>0</v>
      </c>
      <c r="B11" s="61" t="s">
        <v>39</v>
      </c>
      <c r="C11" s="41" t="str">
        <f t="shared" ref="C11:C16" si="0">IF(A11=1,1,IF(C10="","",C10+1))</f>
        <v/>
      </c>
      <c r="D11" s="41">
        <f t="shared" ref="D11:F16" si="1">D10+1</f>
        <v>3</v>
      </c>
      <c r="E11" s="41">
        <f t="shared" si="1"/>
        <v>10</v>
      </c>
      <c r="F11" s="41">
        <f t="shared" si="1"/>
        <v>17</v>
      </c>
      <c r="G11" s="41">
        <f>IF(G10=31,"",IF(G10="","",G10+1))</f>
        <v>24</v>
      </c>
      <c r="H11" s="34">
        <f>IF(H10=31,"",IF(H10="","",H10+1))</f>
        <v>31</v>
      </c>
      <c r="I11" s="62"/>
      <c r="J11" s="61" t="s">
        <v>40</v>
      </c>
      <c r="K11" s="41" t="str">
        <f t="shared" ref="K11:K16" si="2">IF(OR(H10=31,G10=31),1,IF(K10="","",K10+1))</f>
        <v/>
      </c>
      <c r="L11" s="41">
        <f t="shared" ref="L11:N16" si="3">L10+1</f>
        <v>7</v>
      </c>
      <c r="M11" s="41">
        <f t="shared" si="3"/>
        <v>14</v>
      </c>
      <c r="N11" s="41">
        <f t="shared" si="3"/>
        <v>21</v>
      </c>
      <c r="O11" s="41">
        <f>IF(O10=31,"",IF(O10="","",O10+1))</f>
        <v>28</v>
      </c>
      <c r="P11" s="34" t="str">
        <f>IF(P10=31,"",IF(P10="","",P10+1))</f>
        <v/>
      </c>
      <c r="Q11" s="44"/>
      <c r="R11" s="63" t="s">
        <v>40</v>
      </c>
      <c r="S11" s="41" t="str">
        <f t="shared" ref="S11:S16" si="4">IF(OR(P10=31,O10=31),1,IF(S10="","",S10+1))</f>
        <v/>
      </c>
      <c r="T11" s="41">
        <f t="shared" ref="T11:V16" si="5">T10+1</f>
        <v>4</v>
      </c>
      <c r="U11" s="41">
        <f t="shared" si="5"/>
        <v>11</v>
      </c>
      <c r="V11" s="41">
        <f t="shared" si="5"/>
        <v>18</v>
      </c>
      <c r="W11" s="41">
        <f t="shared" ref="W11:X16" si="6">IF(W10=30,"",IF(W10="","",W10+1))</f>
        <v>25</v>
      </c>
      <c r="X11" s="34" t="str">
        <f t="shared" si="6"/>
        <v/>
      </c>
      <c r="Y11" s="44"/>
      <c r="Z11" s="82"/>
      <c r="AC11" s="57"/>
      <c r="AD11" s="37"/>
      <c r="AG11" s="64">
        <v>1</v>
      </c>
      <c r="AH11" s="65">
        <f>DATA!B11</f>
        <v>1</v>
      </c>
      <c r="AI11" s="65">
        <f>DATA!C11</f>
        <v>1</v>
      </c>
      <c r="AJ11" s="65">
        <f>DATA!F11</f>
        <v>0</v>
      </c>
      <c r="AK11" s="66">
        <f>DATA!G11</f>
        <v>0</v>
      </c>
      <c r="AL11" s="65">
        <f>DATA!H11</f>
        <v>17</v>
      </c>
      <c r="AM11" s="66">
        <f>DATA!I11</f>
        <v>17</v>
      </c>
      <c r="AN11" s="65">
        <f>DATA!J11</f>
        <v>0</v>
      </c>
      <c r="AO11" s="66">
        <f>DATA!K11</f>
        <v>0</v>
      </c>
      <c r="AP11" s="65">
        <f>DATA!L11</f>
        <v>0</v>
      </c>
      <c r="AQ11" s="66">
        <f>DATA!M11</f>
        <v>0</v>
      </c>
      <c r="AR11" s="65">
        <f>DATA!N11</f>
        <v>0</v>
      </c>
      <c r="AS11" s="66">
        <f>DATA!O11</f>
        <v>0</v>
      </c>
      <c r="AT11" s="65">
        <f>DATA!P11</f>
        <v>25</v>
      </c>
      <c r="AU11" s="66">
        <f>DATA!Q11</f>
        <v>25</v>
      </c>
      <c r="AV11" s="65">
        <f>DATA!R11</f>
        <v>1</v>
      </c>
      <c r="AW11" s="66">
        <f>DATA!S11</f>
        <v>1</v>
      </c>
      <c r="AX11" s="65">
        <f>DATA!T11</f>
        <v>0</v>
      </c>
      <c r="AY11" s="66">
        <f>DATA!U11</f>
        <v>0</v>
      </c>
      <c r="AZ11" s="65">
        <f>DATA!V11</f>
        <v>0</v>
      </c>
      <c r="BA11" s="66">
        <f>DATA!W11</f>
        <v>0</v>
      </c>
      <c r="BB11" s="65">
        <f>DATA!X11</f>
        <v>0</v>
      </c>
      <c r="BC11" s="66">
        <f>DATA!Y11</f>
        <v>0</v>
      </c>
      <c r="BD11" s="65">
        <f>DATA!Z11</f>
        <v>0</v>
      </c>
      <c r="BE11" s="66">
        <f>DATA!AA11</f>
        <v>0</v>
      </c>
      <c r="BF11" s="65">
        <f>DATA!AB11</f>
        <v>0</v>
      </c>
      <c r="BG11" s="66">
        <f>DATA!AC11</f>
        <v>0</v>
      </c>
      <c r="BJ11" s="48" t="s">
        <v>41</v>
      </c>
      <c r="BK11" s="29">
        <v>4</v>
      </c>
      <c r="BO11" s="29">
        <f>AJ11-AK11</f>
        <v>0</v>
      </c>
    </row>
    <row r="12" spans="1:90" ht="12.95" customHeight="1" thickTop="1" thickBot="1" x14ac:dyDescent="0.25">
      <c r="A12" s="35">
        <f>IF(A$9=3,1,0)</f>
        <v>0</v>
      </c>
      <c r="B12" s="61" t="s">
        <v>42</v>
      </c>
      <c r="C12" s="41" t="str">
        <f t="shared" si="0"/>
        <v/>
      </c>
      <c r="D12" s="41">
        <f t="shared" si="1"/>
        <v>4</v>
      </c>
      <c r="E12" s="41">
        <f t="shared" si="1"/>
        <v>11</v>
      </c>
      <c r="F12" s="41">
        <f t="shared" si="1"/>
        <v>18</v>
      </c>
      <c r="G12" s="41">
        <f t="shared" ref="G12:H16" si="7">IF(G11=31,"",IF(G11="","",G11+1))</f>
        <v>25</v>
      </c>
      <c r="H12" s="34" t="str">
        <f t="shared" si="7"/>
        <v/>
      </c>
      <c r="I12" s="62"/>
      <c r="J12" s="61" t="s">
        <v>43</v>
      </c>
      <c r="K12" s="41">
        <f t="shared" si="2"/>
        <v>1</v>
      </c>
      <c r="L12" s="41">
        <f t="shared" si="3"/>
        <v>8</v>
      </c>
      <c r="M12" s="41">
        <f t="shared" si="3"/>
        <v>15</v>
      </c>
      <c r="N12" s="41">
        <f t="shared" si="3"/>
        <v>22</v>
      </c>
      <c r="O12" s="41">
        <f t="shared" ref="O12:P16" si="8">IF(O11=31,"",IF(O11="","",O11+1))</f>
        <v>29</v>
      </c>
      <c r="P12" s="34" t="str">
        <f t="shared" si="8"/>
        <v/>
      </c>
      <c r="Q12" s="44"/>
      <c r="R12" s="63" t="s">
        <v>43</v>
      </c>
      <c r="S12" s="41" t="str">
        <f t="shared" si="4"/>
        <v/>
      </c>
      <c r="T12" s="41">
        <f t="shared" si="5"/>
        <v>5</v>
      </c>
      <c r="U12" s="41">
        <f t="shared" si="5"/>
        <v>12</v>
      </c>
      <c r="V12" s="41">
        <f t="shared" si="5"/>
        <v>19</v>
      </c>
      <c r="W12" s="41">
        <f t="shared" si="6"/>
        <v>26</v>
      </c>
      <c r="X12" s="34" t="str">
        <f t="shared" si="6"/>
        <v/>
      </c>
      <c r="Y12" s="44"/>
      <c r="Z12" s="82"/>
      <c r="AA12" s="67">
        <v>1</v>
      </c>
      <c r="AB12" s="68" t="str">
        <f>IF(OR(DATA!E11=0,DATA!E11=""),"",DATA!E11)</f>
        <v>Libur Umum</v>
      </c>
      <c r="AC12" s="57"/>
      <c r="AD12" s="37"/>
      <c r="AG12" s="69">
        <v>1</v>
      </c>
      <c r="AH12" s="70">
        <f>DATA!B12</f>
        <v>2</v>
      </c>
      <c r="AI12" s="70">
        <f>DATA!C12</f>
        <v>2</v>
      </c>
      <c r="AJ12" s="70">
        <f>DATA!F12</f>
        <v>0</v>
      </c>
      <c r="AK12" s="71">
        <f>DATA!G12</f>
        <v>0</v>
      </c>
      <c r="AL12" s="70">
        <f>DATA!H12</f>
        <v>0</v>
      </c>
      <c r="AM12" s="71">
        <f>DATA!I12</f>
        <v>0</v>
      </c>
      <c r="AN12" s="70">
        <f>DATA!J12</f>
        <v>0</v>
      </c>
      <c r="AO12" s="71">
        <f>DATA!K12</f>
        <v>0</v>
      </c>
      <c r="AP12" s="70">
        <f>DATA!L12</f>
        <v>0</v>
      </c>
      <c r="AQ12" s="71">
        <f>DATA!M12</f>
        <v>0</v>
      </c>
      <c r="AR12" s="70">
        <f>DATA!N12</f>
        <v>0</v>
      </c>
      <c r="AS12" s="71">
        <f>DATA!O12</f>
        <v>0</v>
      </c>
      <c r="AT12" s="70">
        <f>DATA!P12</f>
        <v>0</v>
      </c>
      <c r="AU12" s="71">
        <f>DATA!Q12</f>
        <v>0</v>
      </c>
      <c r="AV12" s="70">
        <f>DATA!R12</f>
        <v>0</v>
      </c>
      <c r="AW12" s="71">
        <f>DATA!S12</f>
        <v>0</v>
      </c>
      <c r="AX12" s="70">
        <f>DATA!T12</f>
        <v>0</v>
      </c>
      <c r="AY12" s="71">
        <f>DATA!U12</f>
        <v>0</v>
      </c>
      <c r="AZ12" s="70">
        <f>DATA!V12</f>
        <v>0</v>
      </c>
      <c r="BA12" s="71">
        <f>DATA!W12</f>
        <v>0</v>
      </c>
      <c r="BB12" s="70">
        <f>DATA!X12</f>
        <v>0</v>
      </c>
      <c r="BC12" s="71">
        <f>DATA!Y12</f>
        <v>0</v>
      </c>
      <c r="BD12" s="70">
        <f>DATA!Z12</f>
        <v>0</v>
      </c>
      <c r="BE12" s="71">
        <f>DATA!AA12</f>
        <v>0</v>
      </c>
      <c r="BF12" s="70">
        <f>DATA!AB12</f>
        <v>0</v>
      </c>
      <c r="BG12" s="71">
        <f>DATA!AC12</f>
        <v>0</v>
      </c>
      <c r="BI12" s="29">
        <v>5</v>
      </c>
      <c r="BJ12" s="72" t="s">
        <v>44</v>
      </c>
      <c r="BK12" s="29">
        <v>5</v>
      </c>
      <c r="BO12" s="29">
        <f t="shared" ref="BO12:BO45" si="9">AJ12-AK12</f>
        <v>0</v>
      </c>
    </row>
    <row r="13" spans="1:90" ht="12.95" customHeight="1" thickTop="1" thickBot="1" x14ac:dyDescent="0.3">
      <c r="A13" s="83">
        <f>IF(A$9=4,1,0)</f>
        <v>0</v>
      </c>
      <c r="B13" s="61" t="s">
        <v>45</v>
      </c>
      <c r="C13" s="41" t="str">
        <f t="shared" si="0"/>
        <v/>
      </c>
      <c r="D13" s="41">
        <f t="shared" si="1"/>
        <v>5</v>
      </c>
      <c r="E13" s="41">
        <f t="shared" si="1"/>
        <v>12</v>
      </c>
      <c r="F13" s="41">
        <f t="shared" si="1"/>
        <v>19</v>
      </c>
      <c r="G13" s="41">
        <f t="shared" si="7"/>
        <v>26</v>
      </c>
      <c r="H13" s="34" t="str">
        <f t="shared" si="7"/>
        <v/>
      </c>
      <c r="I13" s="62"/>
      <c r="J13" s="61" t="s">
        <v>46</v>
      </c>
      <c r="K13" s="41">
        <f t="shared" si="2"/>
        <v>2</v>
      </c>
      <c r="L13" s="41">
        <f t="shared" si="3"/>
        <v>9</v>
      </c>
      <c r="M13" s="41">
        <f t="shared" si="3"/>
        <v>16</v>
      </c>
      <c r="N13" s="41">
        <f t="shared" si="3"/>
        <v>23</v>
      </c>
      <c r="O13" s="41">
        <f t="shared" si="8"/>
        <v>30</v>
      </c>
      <c r="P13" s="34" t="str">
        <f t="shared" si="8"/>
        <v/>
      </c>
      <c r="Q13" s="44"/>
      <c r="R13" s="63" t="s">
        <v>46</v>
      </c>
      <c r="S13" s="41" t="str">
        <f t="shared" si="4"/>
        <v/>
      </c>
      <c r="T13" s="41">
        <f t="shared" si="5"/>
        <v>6</v>
      </c>
      <c r="U13" s="41">
        <f t="shared" si="5"/>
        <v>13</v>
      </c>
      <c r="V13" s="41">
        <f t="shared" si="5"/>
        <v>20</v>
      </c>
      <c r="W13" s="41">
        <f t="shared" si="6"/>
        <v>27</v>
      </c>
      <c r="X13" s="34" t="str">
        <f t="shared" si="6"/>
        <v/>
      </c>
      <c r="Y13" s="44"/>
      <c r="Z13" s="82"/>
      <c r="AA13" s="73">
        <f>IF(OR(DATA!D13=0,DATA!D13=""),"",DATA!D13)</f>
        <v>3</v>
      </c>
      <c r="AB13" s="68" t="str">
        <f>IF(OR(DATA!E13=0,DATA!E13=""),"",DATA!E13)</f>
        <v>Tahun Baru Imlek</v>
      </c>
      <c r="AC13" s="57"/>
      <c r="AD13" s="37"/>
      <c r="AG13" s="74" t="s">
        <v>47</v>
      </c>
      <c r="AH13" s="70">
        <f>DATA!B13</f>
        <v>3</v>
      </c>
      <c r="AI13" s="70">
        <f>DATA!C13</f>
        <v>3</v>
      </c>
      <c r="AJ13" s="70">
        <f>DATA!F13</f>
        <v>0</v>
      </c>
      <c r="AK13" s="71">
        <f>DATA!G13</f>
        <v>0</v>
      </c>
      <c r="AL13" s="70">
        <f>DATA!H13</f>
        <v>0</v>
      </c>
      <c r="AM13" s="71">
        <f>DATA!I13</f>
        <v>0</v>
      </c>
      <c r="AN13" s="70">
        <f>DATA!J13</f>
        <v>0</v>
      </c>
      <c r="AO13" s="71">
        <f>DATA!K13</f>
        <v>0</v>
      </c>
      <c r="AP13" s="70">
        <f>DATA!L13</f>
        <v>0</v>
      </c>
      <c r="AQ13" s="71">
        <f>DATA!M13</f>
        <v>0</v>
      </c>
      <c r="AR13" s="70">
        <f>DATA!N13</f>
        <v>0</v>
      </c>
      <c r="AS13" s="71">
        <f>DATA!O13</f>
        <v>0</v>
      </c>
      <c r="AT13" s="70">
        <f>DATA!P13</f>
        <v>0</v>
      </c>
      <c r="AU13" s="71">
        <f>DATA!Q13</f>
        <v>0</v>
      </c>
      <c r="AV13" s="70">
        <f>DATA!R13</f>
        <v>0</v>
      </c>
      <c r="AW13" s="71">
        <f>DATA!S13</f>
        <v>0</v>
      </c>
      <c r="AX13" s="70">
        <f>DATA!T13</f>
        <v>0</v>
      </c>
      <c r="AY13" s="71">
        <f>DATA!U13</f>
        <v>0</v>
      </c>
      <c r="AZ13" s="70">
        <f>DATA!V13</f>
        <v>0</v>
      </c>
      <c r="BA13" s="71">
        <f>DATA!W13</f>
        <v>0</v>
      </c>
      <c r="BB13" s="70">
        <f>DATA!X13</f>
        <v>0</v>
      </c>
      <c r="BC13" s="71">
        <f>DATA!Y13</f>
        <v>0</v>
      </c>
      <c r="BD13" s="70">
        <f>DATA!Z13</f>
        <v>0</v>
      </c>
      <c r="BE13" s="71">
        <f>DATA!AA13</f>
        <v>0</v>
      </c>
      <c r="BF13" s="70">
        <f>DATA!AB13</f>
        <v>0</v>
      </c>
      <c r="BG13" s="71">
        <f>DATA!AC13</f>
        <v>0</v>
      </c>
      <c r="BI13" s="29" t="str">
        <f>IF(BI10=BI12,1,"b")</f>
        <v>b</v>
      </c>
      <c r="BJ13" s="48" t="s">
        <v>48</v>
      </c>
      <c r="BK13" s="29">
        <v>6</v>
      </c>
      <c r="BO13" s="29">
        <f t="shared" si="9"/>
        <v>0</v>
      </c>
    </row>
    <row r="14" spans="1:90" ht="12.95" customHeight="1" thickTop="1" thickBot="1" x14ac:dyDescent="0.25">
      <c r="A14" s="43">
        <f>IF(A$9=5,1,0)</f>
        <v>0</v>
      </c>
      <c r="B14" s="61" t="s">
        <v>49</v>
      </c>
      <c r="C14" s="41" t="str">
        <f t="shared" si="0"/>
        <v/>
      </c>
      <c r="D14" s="41">
        <f t="shared" si="1"/>
        <v>6</v>
      </c>
      <c r="E14" s="41">
        <f t="shared" si="1"/>
        <v>13</v>
      </c>
      <c r="F14" s="41">
        <f t="shared" si="1"/>
        <v>20</v>
      </c>
      <c r="G14" s="41">
        <f t="shared" si="7"/>
        <v>27</v>
      </c>
      <c r="H14" s="34" t="str">
        <f t="shared" si="7"/>
        <v/>
      </c>
      <c r="I14" s="62"/>
      <c r="J14" s="61" t="s">
        <v>50</v>
      </c>
      <c r="K14" s="41">
        <f t="shared" si="2"/>
        <v>3</v>
      </c>
      <c r="L14" s="41">
        <f t="shared" si="3"/>
        <v>10</v>
      </c>
      <c r="M14" s="41">
        <f t="shared" si="3"/>
        <v>17</v>
      </c>
      <c r="N14" s="41">
        <f t="shared" si="3"/>
        <v>24</v>
      </c>
      <c r="O14" s="41">
        <f t="shared" si="8"/>
        <v>31</v>
      </c>
      <c r="P14" s="34" t="str">
        <f t="shared" si="8"/>
        <v/>
      </c>
      <c r="Q14" s="44"/>
      <c r="R14" s="63" t="s">
        <v>50</v>
      </c>
      <c r="S14" s="41" t="str">
        <f t="shared" si="4"/>
        <v/>
      </c>
      <c r="T14" s="41">
        <f t="shared" si="5"/>
        <v>7</v>
      </c>
      <c r="U14" s="41">
        <f t="shared" si="5"/>
        <v>14</v>
      </c>
      <c r="V14" s="41">
        <f t="shared" si="5"/>
        <v>21</v>
      </c>
      <c r="W14" s="41">
        <f t="shared" si="6"/>
        <v>28</v>
      </c>
      <c r="X14" s="34" t="str">
        <f t="shared" si="6"/>
        <v/>
      </c>
      <c r="Y14" s="44"/>
      <c r="Z14" s="82"/>
      <c r="AA14" s="73">
        <f>IF(OR(DATA!D14=0,DATA!D14=""),"",DATA!D14)</f>
        <v>4</v>
      </c>
      <c r="AB14" s="68" t="str">
        <f>IF(OR(DATA!E14=0,DATA!E14=""),"",DATA!E14)</f>
        <v>Hari Raya Nyepi</v>
      </c>
      <c r="AC14" s="57"/>
      <c r="AD14" s="37"/>
      <c r="AG14" s="75" t="s">
        <v>47</v>
      </c>
      <c r="AH14" s="70">
        <f>DATA!B14</f>
        <v>4</v>
      </c>
      <c r="AI14" s="70">
        <f>DATA!C14</f>
        <v>4</v>
      </c>
      <c r="AJ14" s="70">
        <f>DATA!F14</f>
        <v>0</v>
      </c>
      <c r="AK14" s="71">
        <f>DATA!G14</f>
        <v>0</v>
      </c>
      <c r="AL14" s="70">
        <f>DATA!H14</f>
        <v>0</v>
      </c>
      <c r="AM14" s="71">
        <f>DATA!I14</f>
        <v>0</v>
      </c>
      <c r="AN14" s="70">
        <f>DATA!J14</f>
        <v>0</v>
      </c>
      <c r="AO14" s="71">
        <f>DATA!K14</f>
        <v>0</v>
      </c>
      <c r="AP14" s="70">
        <f>DATA!L14</f>
        <v>0</v>
      </c>
      <c r="AQ14" s="71">
        <f>DATA!M14</f>
        <v>0</v>
      </c>
      <c r="AR14" s="70">
        <f>DATA!N14</f>
        <v>0</v>
      </c>
      <c r="AS14" s="71">
        <f>DATA!O14</f>
        <v>0</v>
      </c>
      <c r="AT14" s="70">
        <f>DATA!P14</f>
        <v>0</v>
      </c>
      <c r="AU14" s="71">
        <f>DATA!Q14</f>
        <v>0</v>
      </c>
      <c r="AV14" s="70">
        <f>DATA!R14</f>
        <v>0</v>
      </c>
      <c r="AW14" s="71">
        <f>DATA!S14</f>
        <v>0</v>
      </c>
      <c r="AX14" s="70">
        <f>DATA!T14</f>
        <v>0</v>
      </c>
      <c r="AY14" s="71">
        <f>DATA!U14</f>
        <v>0</v>
      </c>
      <c r="AZ14" s="70">
        <f>DATA!V14</f>
        <v>0</v>
      </c>
      <c r="BA14" s="71">
        <f>DATA!W14</f>
        <v>0</v>
      </c>
      <c r="BB14" s="70">
        <f>DATA!X14</f>
        <v>0</v>
      </c>
      <c r="BC14" s="71">
        <f>DATA!Y14</f>
        <v>0</v>
      </c>
      <c r="BD14" s="70">
        <f>DATA!Z14</f>
        <v>0</v>
      </c>
      <c r="BE14" s="71">
        <f>DATA!AA14</f>
        <v>0</v>
      </c>
      <c r="BF14" s="70">
        <f>DATA!AB14</f>
        <v>0</v>
      </c>
      <c r="BG14" s="71">
        <f>DATA!AC14</f>
        <v>0</v>
      </c>
      <c r="BJ14" s="48" t="s">
        <v>51</v>
      </c>
      <c r="BK14" s="29">
        <v>7</v>
      </c>
      <c r="BO14" s="29">
        <f t="shared" si="9"/>
        <v>0</v>
      </c>
    </row>
    <row r="15" spans="1:90" ht="12.95" customHeight="1" thickTop="1" thickBot="1" x14ac:dyDescent="0.25">
      <c r="A15" s="43">
        <f>IF(A$9=6,1,0)</f>
        <v>0</v>
      </c>
      <c r="B15" s="61" t="s">
        <v>52</v>
      </c>
      <c r="C15" s="41" t="str">
        <f t="shared" si="0"/>
        <v/>
      </c>
      <c r="D15" s="41">
        <f t="shared" si="1"/>
        <v>7</v>
      </c>
      <c r="E15" s="41">
        <f t="shared" si="1"/>
        <v>14</v>
      </c>
      <c r="F15" s="41">
        <f t="shared" si="1"/>
        <v>21</v>
      </c>
      <c r="G15" s="41">
        <f t="shared" si="7"/>
        <v>28</v>
      </c>
      <c r="H15" s="34" t="str">
        <f t="shared" si="7"/>
        <v/>
      </c>
      <c r="I15" s="62"/>
      <c r="J15" s="61" t="s">
        <v>53</v>
      </c>
      <c r="K15" s="41">
        <f t="shared" si="2"/>
        <v>4</v>
      </c>
      <c r="L15" s="41">
        <f t="shared" si="3"/>
        <v>11</v>
      </c>
      <c r="M15" s="41">
        <f t="shared" si="3"/>
        <v>18</v>
      </c>
      <c r="N15" s="41">
        <f t="shared" si="3"/>
        <v>25</v>
      </c>
      <c r="O15" s="41" t="str">
        <f t="shared" si="8"/>
        <v/>
      </c>
      <c r="P15" s="34" t="str">
        <f t="shared" si="8"/>
        <v/>
      </c>
      <c r="Q15" s="44"/>
      <c r="R15" s="63" t="s">
        <v>53</v>
      </c>
      <c r="S15" s="41">
        <f t="shared" si="4"/>
        <v>1</v>
      </c>
      <c r="T15" s="41">
        <f t="shared" si="5"/>
        <v>8</v>
      </c>
      <c r="U15" s="41">
        <f t="shared" si="5"/>
        <v>15</v>
      </c>
      <c r="V15" s="41">
        <f t="shared" si="5"/>
        <v>22</v>
      </c>
      <c r="W15" s="41">
        <f t="shared" si="6"/>
        <v>29</v>
      </c>
      <c r="X15" s="34" t="str">
        <f t="shared" si="6"/>
        <v/>
      </c>
      <c r="Y15" s="44"/>
      <c r="Z15" s="82"/>
      <c r="AA15" s="73">
        <f>IF(OR(DATA!D15=0,DATA!D15=""),"",DATA!D15)</f>
        <v>5</v>
      </c>
      <c r="AB15" s="68" t="str">
        <f>IF(OR(DATA!E15=0,DATA!E15=""),"",DATA!E15)</f>
        <v>Wafat Isa Al-Masih</v>
      </c>
      <c r="AC15" s="57"/>
      <c r="AD15" s="37"/>
      <c r="AG15" s="76" t="s">
        <v>47</v>
      </c>
      <c r="AH15" s="70">
        <f>DATA!B15</f>
        <v>5</v>
      </c>
      <c r="AI15" s="70">
        <f>DATA!C15</f>
        <v>5</v>
      </c>
      <c r="AJ15" s="70">
        <f>DATA!F15</f>
        <v>0</v>
      </c>
      <c r="AK15" s="71">
        <f>DATA!G15</f>
        <v>0</v>
      </c>
      <c r="AL15" s="70">
        <f>DATA!H15</f>
        <v>0</v>
      </c>
      <c r="AM15" s="71">
        <f>DATA!I15</f>
        <v>0</v>
      </c>
      <c r="AN15" s="70">
        <f>DATA!J15</f>
        <v>0</v>
      </c>
      <c r="AO15" s="71">
        <f>DATA!K15</f>
        <v>0</v>
      </c>
      <c r="AP15" s="70">
        <f>DATA!L15</f>
        <v>0</v>
      </c>
      <c r="AQ15" s="71">
        <f>DATA!M15</f>
        <v>0</v>
      </c>
      <c r="AR15" s="70">
        <f>DATA!N15</f>
        <v>0</v>
      </c>
      <c r="AS15" s="71">
        <f>DATA!O15</f>
        <v>0</v>
      </c>
      <c r="AT15" s="70">
        <f>DATA!P15</f>
        <v>0</v>
      </c>
      <c r="AU15" s="71">
        <f>DATA!Q15</f>
        <v>0</v>
      </c>
      <c r="AV15" s="70">
        <f>DATA!R15</f>
        <v>0</v>
      </c>
      <c r="AW15" s="71">
        <f>DATA!S15</f>
        <v>0</v>
      </c>
      <c r="AX15" s="70">
        <f>DATA!T15</f>
        <v>0</v>
      </c>
      <c r="AY15" s="71">
        <f>DATA!U15</f>
        <v>0</v>
      </c>
      <c r="AZ15" s="70">
        <f>DATA!V15</f>
        <v>0</v>
      </c>
      <c r="BA15" s="71">
        <f>DATA!W15</f>
        <v>0</v>
      </c>
      <c r="BB15" s="70">
        <f>DATA!X15</f>
        <v>0</v>
      </c>
      <c r="BC15" s="71">
        <f>DATA!Y15</f>
        <v>0</v>
      </c>
      <c r="BD15" s="70">
        <f>DATA!Z15</f>
        <v>0</v>
      </c>
      <c r="BE15" s="71">
        <f>DATA!AA15</f>
        <v>0</v>
      </c>
      <c r="BF15" s="70">
        <f>DATA!AB15</f>
        <v>0</v>
      </c>
      <c r="BG15" s="71">
        <f>DATA!AC15</f>
        <v>0</v>
      </c>
      <c r="BO15" s="29">
        <f t="shared" si="9"/>
        <v>0</v>
      </c>
    </row>
    <row r="16" spans="1:90" ht="12.95" customHeight="1" thickTop="1" thickBot="1" x14ac:dyDescent="0.25">
      <c r="A16" s="43">
        <f>IF(A$9=7,1,0)</f>
        <v>1</v>
      </c>
      <c r="B16" s="77" t="s">
        <v>54</v>
      </c>
      <c r="C16" s="46">
        <f t="shared" si="0"/>
        <v>1</v>
      </c>
      <c r="D16" s="46">
        <f t="shared" si="1"/>
        <v>8</v>
      </c>
      <c r="E16" s="46">
        <f t="shared" si="1"/>
        <v>15</v>
      </c>
      <c r="F16" s="46">
        <f t="shared" si="1"/>
        <v>22</v>
      </c>
      <c r="G16" s="46">
        <f t="shared" si="7"/>
        <v>29</v>
      </c>
      <c r="H16" s="47" t="str">
        <f t="shared" si="7"/>
        <v/>
      </c>
      <c r="I16" s="62"/>
      <c r="J16" s="77" t="s">
        <v>55</v>
      </c>
      <c r="K16" s="46">
        <f t="shared" si="2"/>
        <v>5</v>
      </c>
      <c r="L16" s="46">
        <f t="shared" si="3"/>
        <v>12</v>
      </c>
      <c r="M16" s="46">
        <f t="shared" si="3"/>
        <v>19</v>
      </c>
      <c r="N16" s="46">
        <f t="shared" si="3"/>
        <v>26</v>
      </c>
      <c r="O16" s="46" t="str">
        <f t="shared" si="8"/>
        <v/>
      </c>
      <c r="P16" s="47" t="str">
        <f t="shared" si="8"/>
        <v/>
      </c>
      <c r="Q16" s="44"/>
      <c r="R16" s="78" t="s">
        <v>55</v>
      </c>
      <c r="S16" s="46">
        <f t="shared" si="4"/>
        <v>2</v>
      </c>
      <c r="T16" s="46">
        <f t="shared" si="5"/>
        <v>9</v>
      </c>
      <c r="U16" s="46">
        <f t="shared" si="5"/>
        <v>16</v>
      </c>
      <c r="V16" s="46">
        <f t="shared" si="5"/>
        <v>23</v>
      </c>
      <c r="W16" s="46">
        <f t="shared" si="6"/>
        <v>30</v>
      </c>
      <c r="X16" s="47" t="str">
        <f t="shared" si="6"/>
        <v/>
      </c>
      <c r="Y16" s="44"/>
      <c r="Z16" s="82"/>
      <c r="AA16" s="73">
        <f>IF(OR(DATA!D16=0,DATA!D16=""),"",DATA!D16)</f>
        <v>6</v>
      </c>
      <c r="AB16" s="68" t="str">
        <f>IF(OR(DATA!E16=0,DATA!E16=""),"",DATA!E16)</f>
        <v>Hari Buruh Nasional</v>
      </c>
      <c r="AC16" s="57"/>
      <c r="AD16" s="37"/>
      <c r="AG16" s="79" t="s">
        <v>47</v>
      </c>
      <c r="AH16" s="70">
        <f>DATA!B16</f>
        <v>6</v>
      </c>
      <c r="AI16" s="70">
        <f>DATA!C16</f>
        <v>6</v>
      </c>
      <c r="AJ16" s="70">
        <f>DATA!F16</f>
        <v>0</v>
      </c>
      <c r="AK16" s="71">
        <f>DATA!G16</f>
        <v>0</v>
      </c>
      <c r="AL16" s="70">
        <f>DATA!H16</f>
        <v>0</v>
      </c>
      <c r="AM16" s="71">
        <f>DATA!I16</f>
        <v>0</v>
      </c>
      <c r="AN16" s="70">
        <f>DATA!J16</f>
        <v>0</v>
      </c>
      <c r="AO16" s="71">
        <f>DATA!K16</f>
        <v>0</v>
      </c>
      <c r="AP16" s="70">
        <f>DATA!L16</f>
        <v>0</v>
      </c>
      <c r="AQ16" s="71">
        <f>DATA!M16</f>
        <v>0</v>
      </c>
      <c r="AR16" s="70">
        <f>DATA!N16</f>
        <v>0</v>
      </c>
      <c r="AS16" s="71">
        <f>DATA!O16</f>
        <v>0</v>
      </c>
      <c r="AT16" s="70">
        <f>DATA!P16</f>
        <v>0</v>
      </c>
      <c r="AU16" s="71">
        <f>DATA!Q16</f>
        <v>0</v>
      </c>
      <c r="AV16" s="70">
        <f>DATA!R16</f>
        <v>0</v>
      </c>
      <c r="AW16" s="71">
        <f>DATA!S16</f>
        <v>0</v>
      </c>
      <c r="AX16" s="70">
        <f>DATA!T16</f>
        <v>0</v>
      </c>
      <c r="AY16" s="71">
        <f>DATA!U16</f>
        <v>0</v>
      </c>
      <c r="AZ16" s="70">
        <f>DATA!V16</f>
        <v>0</v>
      </c>
      <c r="BA16" s="71">
        <f>DATA!W16</f>
        <v>0</v>
      </c>
      <c r="BB16" s="70">
        <f>DATA!X16</f>
        <v>0</v>
      </c>
      <c r="BC16" s="71">
        <f>DATA!Y16</f>
        <v>0</v>
      </c>
      <c r="BD16" s="70">
        <f>DATA!Z16</f>
        <v>0</v>
      </c>
      <c r="BE16" s="71">
        <f>DATA!AA16</f>
        <v>0</v>
      </c>
      <c r="BF16" s="70">
        <f>DATA!AB16</f>
        <v>0</v>
      </c>
      <c r="BG16" s="71">
        <f>DATA!AC16</f>
        <v>0</v>
      </c>
      <c r="BO16" s="29">
        <f t="shared" si="9"/>
        <v>0</v>
      </c>
    </row>
    <row r="17" spans="1:67" ht="6.95" customHeight="1" thickTop="1" thickBot="1" x14ac:dyDescent="0.25">
      <c r="A17" s="80"/>
      <c r="B17" s="81"/>
      <c r="C17" s="45"/>
      <c r="D17" s="45"/>
      <c r="E17" s="45"/>
      <c r="F17" s="45"/>
      <c r="G17" s="45"/>
      <c r="H17" s="45"/>
      <c r="I17" s="81"/>
      <c r="J17" s="81"/>
      <c r="K17" s="45"/>
      <c r="L17" s="45"/>
      <c r="M17" s="45"/>
      <c r="N17" s="45"/>
      <c r="O17" s="45"/>
      <c r="P17" s="45"/>
      <c r="Q17" s="81"/>
      <c r="R17" s="81"/>
      <c r="S17" s="45"/>
      <c r="T17" s="45"/>
      <c r="U17" s="45"/>
      <c r="V17" s="45"/>
      <c r="W17" s="45"/>
      <c r="X17" s="45"/>
      <c r="Y17" s="44"/>
      <c r="Z17" s="294"/>
      <c r="AA17" s="295">
        <f>IF(OR(DATA!D17=0,DATA!D17=""),"",DATA!D17)</f>
        <v>7</v>
      </c>
      <c r="AB17" s="297" t="str">
        <f>IF(OR(DATA!E17=0,DATA!E17=""),"",DATA!E17)</f>
        <v>Kenaikan Yesus Kristus</v>
      </c>
      <c r="AC17" s="57"/>
      <c r="AD17" s="37"/>
      <c r="AG17" s="299" t="s">
        <v>47</v>
      </c>
      <c r="AH17" s="301">
        <f>DATA!B17</f>
        <v>7</v>
      </c>
      <c r="AI17" s="301">
        <f>DATA!C17</f>
        <v>7</v>
      </c>
      <c r="AJ17" s="301">
        <f>DATA!F17</f>
        <v>0</v>
      </c>
      <c r="AK17" s="303">
        <f>DATA!G17</f>
        <v>0</v>
      </c>
      <c r="AL17" s="301">
        <f>DATA!H17</f>
        <v>0</v>
      </c>
      <c r="AM17" s="303">
        <f>DATA!I17</f>
        <v>0</v>
      </c>
      <c r="AN17" s="301">
        <f>DATA!J17</f>
        <v>0</v>
      </c>
      <c r="AO17" s="303">
        <f>DATA!K17</f>
        <v>0</v>
      </c>
      <c r="AP17" s="301">
        <f>DATA!L17</f>
        <v>0</v>
      </c>
      <c r="AQ17" s="303">
        <f>DATA!M17</f>
        <v>0</v>
      </c>
      <c r="AR17" s="301">
        <f>DATA!N17</f>
        <v>0</v>
      </c>
      <c r="AS17" s="303">
        <f>DATA!O17</f>
        <v>0</v>
      </c>
      <c r="AT17" s="301">
        <f>DATA!P17</f>
        <v>0</v>
      </c>
      <c r="AU17" s="303">
        <f>DATA!Q17</f>
        <v>0</v>
      </c>
      <c r="AV17" s="301">
        <f>DATA!R17</f>
        <v>0</v>
      </c>
      <c r="AW17" s="303">
        <f>DATA!S17</f>
        <v>0</v>
      </c>
      <c r="AX17" s="301">
        <f>DATA!T17</f>
        <v>0</v>
      </c>
      <c r="AY17" s="303">
        <f>DATA!U17</f>
        <v>0</v>
      </c>
      <c r="AZ17" s="301">
        <f>DATA!V17</f>
        <v>0</v>
      </c>
      <c r="BA17" s="303">
        <f>DATA!W17</f>
        <v>0</v>
      </c>
      <c r="BB17" s="301">
        <f>DATA!X17</f>
        <v>0</v>
      </c>
      <c r="BC17" s="303">
        <f>DATA!Y17</f>
        <v>0</v>
      </c>
      <c r="BD17" s="301">
        <f>DATA!Z17</f>
        <v>0</v>
      </c>
      <c r="BE17" s="303">
        <f>DATA!AA17</f>
        <v>0</v>
      </c>
      <c r="BF17" s="301">
        <f>DATA!AB17</f>
        <v>0</v>
      </c>
      <c r="BG17" s="303">
        <f>DATA!AC17</f>
        <v>0</v>
      </c>
      <c r="BO17" s="29">
        <f t="shared" si="9"/>
        <v>0</v>
      </c>
    </row>
    <row r="18" spans="1:67" ht="6.95" customHeight="1" thickBot="1" x14ac:dyDescent="0.3">
      <c r="A18" s="83"/>
      <c r="B18" s="305" t="s">
        <v>30</v>
      </c>
      <c r="C18" s="307" t="str">
        <f>CONCATENATE("Oktober ",MID(DATA!Q3,1,4))</f>
        <v>Oktober 2017</v>
      </c>
      <c r="D18" s="307"/>
      <c r="E18" s="307"/>
      <c r="F18" s="307"/>
      <c r="G18" s="307"/>
      <c r="H18" s="308"/>
      <c r="I18" s="44" t="s">
        <v>56</v>
      </c>
      <c r="J18" s="305" t="s">
        <v>30</v>
      </c>
      <c r="K18" s="307" t="str">
        <f>CONCATENATE("November ",MID(DATA!Q3,1,4))</f>
        <v>November 2017</v>
      </c>
      <c r="L18" s="307"/>
      <c r="M18" s="307"/>
      <c r="N18" s="307"/>
      <c r="O18" s="307"/>
      <c r="P18" s="308"/>
      <c r="Q18" s="44"/>
      <c r="R18" s="305" t="s">
        <v>30</v>
      </c>
      <c r="S18" s="307" t="str">
        <f>CONCATENATE("Desember ",MID(DATA!Q3,1,4))</f>
        <v>Desember 2017</v>
      </c>
      <c r="T18" s="307"/>
      <c r="U18" s="307"/>
      <c r="V18" s="307"/>
      <c r="W18" s="307"/>
      <c r="X18" s="308"/>
      <c r="Y18" s="44"/>
      <c r="Z18" s="294"/>
      <c r="AA18" s="296">
        <v>8</v>
      </c>
      <c r="AB18" s="298" t="s">
        <v>57</v>
      </c>
      <c r="AC18" s="84"/>
      <c r="AD18" s="37"/>
      <c r="AG18" s="300"/>
      <c r="AH18" s="302"/>
      <c r="AI18" s="302"/>
      <c r="AJ18" s="302"/>
      <c r="AK18" s="304"/>
      <c r="AL18" s="302"/>
      <c r="AM18" s="304"/>
      <c r="AN18" s="302"/>
      <c r="AO18" s="304"/>
      <c r="AP18" s="302"/>
      <c r="AQ18" s="304"/>
      <c r="AR18" s="302"/>
      <c r="AS18" s="304"/>
      <c r="AT18" s="302"/>
      <c r="AU18" s="304"/>
      <c r="AV18" s="302"/>
      <c r="AW18" s="304"/>
      <c r="AX18" s="302"/>
      <c r="AY18" s="304"/>
      <c r="AZ18" s="302"/>
      <c r="BA18" s="304"/>
      <c r="BB18" s="302"/>
      <c r="BC18" s="304"/>
      <c r="BD18" s="302"/>
      <c r="BE18" s="304"/>
      <c r="BF18" s="302"/>
      <c r="BG18" s="304"/>
      <c r="BO18" s="29">
        <f t="shared" si="9"/>
        <v>0</v>
      </c>
    </row>
    <row r="19" spans="1:67" ht="12.95" customHeight="1" thickTop="1" thickBot="1" x14ac:dyDescent="0.3">
      <c r="A19" s="83"/>
      <c r="B19" s="306"/>
      <c r="C19" s="309"/>
      <c r="D19" s="309"/>
      <c r="E19" s="309"/>
      <c r="F19" s="309"/>
      <c r="G19" s="309"/>
      <c r="H19" s="310"/>
      <c r="I19" s="44"/>
      <c r="J19" s="306"/>
      <c r="K19" s="309"/>
      <c r="L19" s="309"/>
      <c r="M19" s="309"/>
      <c r="N19" s="309"/>
      <c r="O19" s="309"/>
      <c r="P19" s="310"/>
      <c r="Q19" s="44"/>
      <c r="R19" s="306"/>
      <c r="S19" s="309"/>
      <c r="T19" s="309"/>
      <c r="U19" s="309"/>
      <c r="V19" s="309"/>
      <c r="W19" s="309"/>
      <c r="X19" s="310"/>
      <c r="Y19" s="44"/>
      <c r="Z19" s="82"/>
      <c r="AA19" s="85">
        <f>IF(OR(DATA!D18=0,DATA!D18=""),"",DATA!D18)</f>
        <v>8</v>
      </c>
      <c r="AB19" s="68" t="str">
        <f>IF(OR(DATA!E18=0,DATA!E18=""),"",DATA!E18)</f>
        <v>Isro' Mi'raj Nabi Muhammad SAW</v>
      </c>
      <c r="AC19" s="57"/>
      <c r="AD19" s="37"/>
      <c r="AG19" s="86" t="s">
        <v>47</v>
      </c>
      <c r="AH19" s="70">
        <f>DATA!B18</f>
        <v>8</v>
      </c>
      <c r="AI19" s="70">
        <f>DATA!C18</f>
        <v>8</v>
      </c>
      <c r="AJ19" s="70">
        <f>DATA!F18</f>
        <v>0</v>
      </c>
      <c r="AK19" s="71">
        <f>DATA!G18</f>
        <v>0</v>
      </c>
      <c r="AL19" s="70">
        <f>DATA!H18</f>
        <v>0</v>
      </c>
      <c r="AM19" s="71">
        <f>DATA!I18</f>
        <v>0</v>
      </c>
      <c r="AN19" s="70">
        <f>DATA!J18</f>
        <v>0</v>
      </c>
      <c r="AO19" s="71">
        <f>DATA!K18</f>
        <v>0</v>
      </c>
      <c r="AP19" s="70">
        <f>DATA!L18</f>
        <v>0</v>
      </c>
      <c r="AQ19" s="71">
        <f>DATA!M18</f>
        <v>0</v>
      </c>
      <c r="AR19" s="70">
        <f>DATA!N18</f>
        <v>0</v>
      </c>
      <c r="AS19" s="71">
        <f>DATA!O18</f>
        <v>0</v>
      </c>
      <c r="AT19" s="70">
        <f>DATA!P18</f>
        <v>0</v>
      </c>
      <c r="AU19" s="71">
        <f>DATA!Q18</f>
        <v>0</v>
      </c>
      <c r="AV19" s="70">
        <f>DATA!R18</f>
        <v>0</v>
      </c>
      <c r="AW19" s="71">
        <f>DATA!S18</f>
        <v>0</v>
      </c>
      <c r="AX19" s="70">
        <f>DATA!T18</f>
        <v>0</v>
      </c>
      <c r="AY19" s="71">
        <f>DATA!U18</f>
        <v>0</v>
      </c>
      <c r="AZ19" s="70">
        <f>DATA!V18</f>
        <v>0</v>
      </c>
      <c r="BA19" s="71">
        <f>DATA!W18</f>
        <v>0</v>
      </c>
      <c r="BB19" s="70">
        <f>DATA!X18</f>
        <v>0</v>
      </c>
      <c r="BC19" s="71">
        <f>DATA!Y18</f>
        <v>0</v>
      </c>
      <c r="BD19" s="70">
        <f>DATA!Z18</f>
        <v>0</v>
      </c>
      <c r="BE19" s="71">
        <f>DATA!AA18</f>
        <v>0</v>
      </c>
      <c r="BF19" s="70">
        <f>DATA!AB18</f>
        <v>0</v>
      </c>
      <c r="BG19" s="71">
        <f>DATA!AC18</f>
        <v>0</v>
      </c>
      <c r="BO19" s="29">
        <f t="shared" si="9"/>
        <v>0</v>
      </c>
    </row>
    <row r="20" spans="1:67" ht="12.95" customHeight="1" thickTop="1" thickBot="1" x14ac:dyDescent="0.3">
      <c r="A20" s="83"/>
      <c r="B20" s="50" t="s">
        <v>35</v>
      </c>
      <c r="C20" s="51">
        <f>IF(OR(X16=30,W16=30),1,"")</f>
        <v>1</v>
      </c>
      <c r="D20" s="51">
        <f>C26+1</f>
        <v>8</v>
      </c>
      <c r="E20" s="51">
        <f>D26+1</f>
        <v>15</v>
      </c>
      <c r="F20" s="51">
        <f>E26+1</f>
        <v>22</v>
      </c>
      <c r="G20" s="51">
        <f>F26+1</f>
        <v>29</v>
      </c>
      <c r="H20" s="30" t="str">
        <f>IF(G26=31,"",IF(G26="","",G26+1))</f>
        <v/>
      </c>
      <c r="I20" s="52" t="s">
        <v>56</v>
      </c>
      <c r="J20" s="50" t="s">
        <v>35</v>
      </c>
      <c r="K20" s="51" t="str">
        <f>IF(OR(H26=31,G26=31),1,"")</f>
        <v/>
      </c>
      <c r="L20" s="51">
        <f>K26+1</f>
        <v>5</v>
      </c>
      <c r="M20" s="51">
        <f>L26+1</f>
        <v>12</v>
      </c>
      <c r="N20" s="51">
        <f>M26+1</f>
        <v>19</v>
      </c>
      <c r="O20" s="51">
        <f>N26+1</f>
        <v>26</v>
      </c>
      <c r="P20" s="30" t="str">
        <f>IF(O26=30,"",IF(O26="","",O26+1))</f>
        <v/>
      </c>
      <c r="Q20" s="53"/>
      <c r="R20" s="50" t="s">
        <v>35</v>
      </c>
      <c r="S20" s="51" t="str">
        <f>IF(OR(P26=30,O26=30),1,"")</f>
        <v/>
      </c>
      <c r="T20" s="51">
        <f>S26+1</f>
        <v>3</v>
      </c>
      <c r="U20" s="51">
        <f>T26+1</f>
        <v>10</v>
      </c>
      <c r="V20" s="51">
        <f>U26+1</f>
        <v>17</v>
      </c>
      <c r="W20" s="51">
        <f>V26+1</f>
        <v>24</v>
      </c>
      <c r="X20" s="30">
        <f>IF(W26=31,"",IF(W26="","",W26+1))</f>
        <v>31</v>
      </c>
      <c r="Y20" s="44"/>
      <c r="Z20" s="82"/>
      <c r="AA20" s="73">
        <f>IF(OR(DATA!D19=0,DATA!D19=""),"",DATA!D19)</f>
        <v>9</v>
      </c>
      <c r="AB20" s="68" t="str">
        <f>IF(OR(DATA!E19=0,DATA!E19=""),"",DATA!E19)</f>
        <v>Hari Raya Waisak</v>
      </c>
      <c r="AC20" s="57"/>
      <c r="AD20" s="37"/>
      <c r="AG20" s="87" t="s">
        <v>47</v>
      </c>
      <c r="AH20" s="70">
        <f>DATA!B19</f>
        <v>9</v>
      </c>
      <c r="AI20" s="70">
        <f>DATA!C19</f>
        <v>9</v>
      </c>
      <c r="AJ20" s="70">
        <f>DATA!F19</f>
        <v>0</v>
      </c>
      <c r="AK20" s="71">
        <f>DATA!G19</f>
        <v>0</v>
      </c>
      <c r="AL20" s="70">
        <f>DATA!H19</f>
        <v>0</v>
      </c>
      <c r="AM20" s="71">
        <f>DATA!I19</f>
        <v>0</v>
      </c>
      <c r="AN20" s="70">
        <f>DATA!J19</f>
        <v>0</v>
      </c>
      <c r="AO20" s="71">
        <f>DATA!K19</f>
        <v>0</v>
      </c>
      <c r="AP20" s="70">
        <f>DATA!L19</f>
        <v>0</v>
      </c>
      <c r="AQ20" s="71">
        <f>DATA!M19</f>
        <v>0</v>
      </c>
      <c r="AR20" s="70">
        <f>DATA!N19</f>
        <v>0</v>
      </c>
      <c r="AS20" s="71">
        <f>DATA!O19</f>
        <v>0</v>
      </c>
      <c r="AT20" s="70">
        <f>DATA!P19</f>
        <v>0</v>
      </c>
      <c r="AU20" s="71">
        <f>DATA!Q19</f>
        <v>0</v>
      </c>
      <c r="AV20" s="70">
        <f>DATA!R19</f>
        <v>0</v>
      </c>
      <c r="AW20" s="71">
        <f>DATA!S19</f>
        <v>0</v>
      </c>
      <c r="AX20" s="70">
        <f>DATA!T19</f>
        <v>0</v>
      </c>
      <c r="AY20" s="71">
        <f>DATA!U19</f>
        <v>0</v>
      </c>
      <c r="AZ20" s="70">
        <f>DATA!V19</f>
        <v>0</v>
      </c>
      <c r="BA20" s="71">
        <f>DATA!W19</f>
        <v>0</v>
      </c>
      <c r="BB20" s="70">
        <f>DATA!X19</f>
        <v>0</v>
      </c>
      <c r="BC20" s="71">
        <f>DATA!Y19</f>
        <v>0</v>
      </c>
      <c r="BD20" s="70">
        <f>DATA!Z19</f>
        <v>0</v>
      </c>
      <c r="BE20" s="71">
        <f>DATA!AA19</f>
        <v>0</v>
      </c>
      <c r="BF20" s="70">
        <f>DATA!AB19</f>
        <v>0</v>
      </c>
      <c r="BG20" s="71">
        <f>DATA!AC19</f>
        <v>0</v>
      </c>
      <c r="BO20" s="29">
        <f t="shared" si="9"/>
        <v>0</v>
      </c>
    </row>
    <row r="21" spans="1:67" ht="12.95" customHeight="1" thickTop="1" thickBot="1" x14ac:dyDescent="0.3">
      <c r="A21" s="88"/>
      <c r="B21" s="61" t="s">
        <v>40</v>
      </c>
      <c r="C21" s="41">
        <f t="shared" ref="C21:C26" si="10">IF(OR(X10=30,W10=30),1,IF(C20="","",C20+1))</f>
        <v>2</v>
      </c>
      <c r="D21" s="41">
        <f t="shared" ref="D21:F26" si="11">D20+1</f>
        <v>9</v>
      </c>
      <c r="E21" s="41">
        <f t="shared" si="11"/>
        <v>16</v>
      </c>
      <c r="F21" s="41">
        <f t="shared" si="11"/>
        <v>23</v>
      </c>
      <c r="G21" s="41">
        <f>IF(G20=31,"",IF(G20="","",G20+1))</f>
        <v>30</v>
      </c>
      <c r="H21" s="34" t="str">
        <f>IF(H20=31,"",IF(H20="","",H20+1))</f>
        <v/>
      </c>
      <c r="I21" s="62"/>
      <c r="J21" s="61" t="s">
        <v>40</v>
      </c>
      <c r="K21" s="41" t="str">
        <f t="shared" ref="K21:K26" si="12">IF(OR(H20=31,G20=31),1,IF(K20="","",K20+1))</f>
        <v/>
      </c>
      <c r="L21" s="41">
        <f t="shared" ref="L21:N26" si="13">L20+1</f>
        <v>6</v>
      </c>
      <c r="M21" s="41">
        <f t="shared" si="13"/>
        <v>13</v>
      </c>
      <c r="N21" s="41">
        <f t="shared" si="13"/>
        <v>20</v>
      </c>
      <c r="O21" s="41">
        <f t="shared" ref="O21:P26" si="14">IF(O20=30,"",IF(O20="","",O20+1))</f>
        <v>27</v>
      </c>
      <c r="P21" s="34" t="str">
        <f t="shared" si="14"/>
        <v/>
      </c>
      <c r="Q21" s="44"/>
      <c r="R21" s="61" t="s">
        <v>40</v>
      </c>
      <c r="S21" s="41" t="str">
        <f t="shared" ref="S21:S26" si="15">IF(OR(P20=30,O20=30),1,IF(S20="","",S20+1))</f>
        <v/>
      </c>
      <c r="T21" s="41">
        <f t="shared" ref="T21:V26" si="16">T20+1</f>
        <v>4</v>
      </c>
      <c r="U21" s="41">
        <f t="shared" si="16"/>
        <v>11</v>
      </c>
      <c r="V21" s="41">
        <f t="shared" si="16"/>
        <v>18</v>
      </c>
      <c r="W21" s="41">
        <f>IF(W20=31,"",IF(W20="","",W20+1))</f>
        <v>25</v>
      </c>
      <c r="X21" s="34" t="str">
        <f>IF(X20=31,"",IF(X20="","",X20+1))</f>
        <v/>
      </c>
      <c r="Y21" s="44"/>
      <c r="Z21" s="82"/>
      <c r="AA21" s="73">
        <f>IF(OR(DATA!D20=0,DATA!D20=""),"",DATA!D20)</f>
        <v>10</v>
      </c>
      <c r="AB21" s="68" t="str">
        <f>IF(OR(DATA!E20=0,DATA!E20=""),"",DATA!E20)</f>
        <v>Hari Raya Idul Fitri</v>
      </c>
      <c r="AC21" s="57"/>
      <c r="AD21" s="37"/>
      <c r="AG21" s="89" t="s">
        <v>47</v>
      </c>
      <c r="AH21" s="70">
        <f>DATA!B20</f>
        <v>10</v>
      </c>
      <c r="AI21" s="70">
        <f>DATA!C20</f>
        <v>10</v>
      </c>
      <c r="AJ21" s="70">
        <f>DATA!F20</f>
        <v>0</v>
      </c>
      <c r="AK21" s="71">
        <f>DATA!G20</f>
        <v>0</v>
      </c>
      <c r="AL21" s="70">
        <f>DATA!H20</f>
        <v>0</v>
      </c>
      <c r="AM21" s="71">
        <f>DATA!I20</f>
        <v>0</v>
      </c>
      <c r="AN21" s="70">
        <f>DATA!J20</f>
        <v>0</v>
      </c>
      <c r="AO21" s="71">
        <f>DATA!K20</f>
        <v>0</v>
      </c>
      <c r="AP21" s="70">
        <f>DATA!L20</f>
        <v>0</v>
      </c>
      <c r="AQ21" s="71">
        <f>DATA!M20</f>
        <v>0</v>
      </c>
      <c r="AR21" s="70">
        <f>DATA!N20</f>
        <v>0</v>
      </c>
      <c r="AS21" s="71">
        <f>DATA!O20</f>
        <v>0</v>
      </c>
      <c r="AT21" s="70">
        <f>DATA!P20</f>
        <v>0</v>
      </c>
      <c r="AU21" s="71">
        <f>DATA!Q20</f>
        <v>0</v>
      </c>
      <c r="AV21" s="70">
        <f>DATA!R20</f>
        <v>0</v>
      </c>
      <c r="AW21" s="71">
        <f>DATA!S20</f>
        <v>0</v>
      </c>
      <c r="AX21" s="70">
        <f>DATA!T20</f>
        <v>0</v>
      </c>
      <c r="AY21" s="71">
        <f>DATA!U20</f>
        <v>0</v>
      </c>
      <c r="AZ21" s="70">
        <f>DATA!V20</f>
        <v>0</v>
      </c>
      <c r="BA21" s="71">
        <f>DATA!W20</f>
        <v>0</v>
      </c>
      <c r="BB21" s="70">
        <f>DATA!X20</f>
        <v>0</v>
      </c>
      <c r="BC21" s="71">
        <f>DATA!Y20</f>
        <v>0</v>
      </c>
      <c r="BD21" s="70">
        <f>DATA!Z20</f>
        <v>0</v>
      </c>
      <c r="BE21" s="71">
        <f>DATA!AA20</f>
        <v>0</v>
      </c>
      <c r="BF21" s="70">
        <f>DATA!AB20</f>
        <v>0</v>
      </c>
      <c r="BG21" s="71">
        <f>DATA!AC20</f>
        <v>0</v>
      </c>
      <c r="BO21" s="29">
        <f t="shared" si="9"/>
        <v>0</v>
      </c>
    </row>
    <row r="22" spans="1:67" ht="12.95" customHeight="1" thickTop="1" thickBot="1" x14ac:dyDescent="0.3">
      <c r="A22" s="83"/>
      <c r="B22" s="61" t="s">
        <v>43</v>
      </c>
      <c r="C22" s="41">
        <f t="shared" si="10"/>
        <v>3</v>
      </c>
      <c r="D22" s="41">
        <f t="shared" si="11"/>
        <v>10</v>
      </c>
      <c r="E22" s="41">
        <f t="shared" si="11"/>
        <v>17</v>
      </c>
      <c r="F22" s="41">
        <f t="shared" si="11"/>
        <v>24</v>
      </c>
      <c r="G22" s="41">
        <f t="shared" ref="G22:H26" si="17">IF(G21=31,"",IF(G21="","",G21+1))</f>
        <v>31</v>
      </c>
      <c r="H22" s="34" t="str">
        <f t="shared" si="17"/>
        <v/>
      </c>
      <c r="I22" s="62"/>
      <c r="J22" s="61" t="s">
        <v>43</v>
      </c>
      <c r="K22" s="41" t="str">
        <f t="shared" si="12"/>
        <v/>
      </c>
      <c r="L22" s="41">
        <f t="shared" si="13"/>
        <v>7</v>
      </c>
      <c r="M22" s="41">
        <f t="shared" si="13"/>
        <v>14</v>
      </c>
      <c r="N22" s="41">
        <f t="shared" si="13"/>
        <v>21</v>
      </c>
      <c r="O22" s="41">
        <f t="shared" si="14"/>
        <v>28</v>
      </c>
      <c r="P22" s="34" t="str">
        <f t="shared" si="14"/>
        <v/>
      </c>
      <c r="Q22" s="44"/>
      <c r="R22" s="61" t="s">
        <v>43</v>
      </c>
      <c r="S22" s="41" t="str">
        <f t="shared" si="15"/>
        <v/>
      </c>
      <c r="T22" s="41">
        <f t="shared" si="16"/>
        <v>5</v>
      </c>
      <c r="U22" s="41">
        <f t="shared" si="16"/>
        <v>12</v>
      </c>
      <c r="V22" s="41">
        <f t="shared" si="16"/>
        <v>19</v>
      </c>
      <c r="W22" s="41">
        <f t="shared" ref="W22:X26" si="18">IF(W21=31,"",IF(W21="","",W21+1))</f>
        <v>26</v>
      </c>
      <c r="X22" s="34" t="str">
        <f t="shared" si="18"/>
        <v/>
      </c>
      <c r="Y22" s="44"/>
      <c r="Z22" s="82"/>
      <c r="AA22" s="73">
        <f>IF(OR(DATA!D21=0,DATA!D21=""),"",DATA!D21)</f>
        <v>11</v>
      </c>
      <c r="AB22" s="68" t="str">
        <f>IF(OR(DATA!E21=0,DATA!E21=""),"",DATA!E21)</f>
        <v>Hari Raya Idul Adha</v>
      </c>
      <c r="AC22" s="57"/>
      <c r="AD22" s="37"/>
      <c r="AG22" s="90" t="s">
        <v>47</v>
      </c>
      <c r="AH22" s="70">
        <f>DATA!B21</f>
        <v>11</v>
      </c>
      <c r="AI22" s="70">
        <f>DATA!C21</f>
        <v>11</v>
      </c>
      <c r="AJ22" s="70">
        <f>DATA!F21</f>
        <v>0</v>
      </c>
      <c r="AK22" s="71">
        <f>DATA!G21</f>
        <v>0</v>
      </c>
      <c r="AL22" s="70">
        <f>DATA!H21</f>
        <v>0</v>
      </c>
      <c r="AM22" s="71">
        <f>DATA!I21</f>
        <v>0</v>
      </c>
      <c r="AN22" s="70">
        <f>DATA!J21</f>
        <v>0</v>
      </c>
      <c r="AO22" s="71">
        <f>DATA!K21</f>
        <v>0</v>
      </c>
      <c r="AP22" s="70">
        <f>DATA!L21</f>
        <v>0</v>
      </c>
      <c r="AQ22" s="71">
        <f>DATA!M21</f>
        <v>0</v>
      </c>
      <c r="AR22" s="70">
        <f>DATA!N21</f>
        <v>0</v>
      </c>
      <c r="AS22" s="71">
        <f>DATA!O21</f>
        <v>0</v>
      </c>
      <c r="AT22" s="70">
        <f>DATA!P21</f>
        <v>0</v>
      </c>
      <c r="AU22" s="71">
        <f>DATA!Q21</f>
        <v>0</v>
      </c>
      <c r="AV22" s="70">
        <f>DATA!R21</f>
        <v>0</v>
      </c>
      <c r="AW22" s="71">
        <f>DATA!S21</f>
        <v>0</v>
      </c>
      <c r="AX22" s="70">
        <f>DATA!T21</f>
        <v>0</v>
      </c>
      <c r="AY22" s="71">
        <f>DATA!U21</f>
        <v>0</v>
      </c>
      <c r="AZ22" s="70">
        <f>DATA!V21</f>
        <v>0</v>
      </c>
      <c r="BA22" s="71">
        <f>DATA!W21</f>
        <v>0</v>
      </c>
      <c r="BB22" s="70">
        <f>DATA!X21</f>
        <v>0</v>
      </c>
      <c r="BC22" s="71">
        <f>DATA!Y21</f>
        <v>0</v>
      </c>
      <c r="BD22" s="70">
        <f>DATA!Z21</f>
        <v>0</v>
      </c>
      <c r="BE22" s="71">
        <f>DATA!AA21</f>
        <v>0</v>
      </c>
      <c r="BF22" s="70">
        <f>DATA!AB21</f>
        <v>0</v>
      </c>
      <c r="BG22" s="71">
        <f>DATA!AC21</f>
        <v>0</v>
      </c>
      <c r="BO22" s="29">
        <f t="shared" si="9"/>
        <v>0</v>
      </c>
    </row>
    <row r="23" spans="1:67" ht="12.95" customHeight="1" thickTop="1" thickBot="1" x14ac:dyDescent="0.3">
      <c r="A23" s="83"/>
      <c r="B23" s="61" t="s">
        <v>46</v>
      </c>
      <c r="C23" s="41">
        <f t="shared" si="10"/>
        <v>4</v>
      </c>
      <c r="D23" s="41">
        <f t="shared" si="11"/>
        <v>11</v>
      </c>
      <c r="E23" s="41">
        <f t="shared" si="11"/>
        <v>18</v>
      </c>
      <c r="F23" s="41">
        <f t="shared" si="11"/>
        <v>25</v>
      </c>
      <c r="G23" s="41" t="str">
        <f t="shared" si="17"/>
        <v/>
      </c>
      <c r="H23" s="34" t="str">
        <f t="shared" si="17"/>
        <v/>
      </c>
      <c r="I23" s="62"/>
      <c r="J23" s="61" t="s">
        <v>46</v>
      </c>
      <c r="K23" s="41">
        <f t="shared" si="12"/>
        <v>1</v>
      </c>
      <c r="L23" s="41">
        <f t="shared" si="13"/>
        <v>8</v>
      </c>
      <c r="M23" s="41">
        <f t="shared" si="13"/>
        <v>15</v>
      </c>
      <c r="N23" s="41">
        <f t="shared" si="13"/>
        <v>22</v>
      </c>
      <c r="O23" s="41">
        <f t="shared" si="14"/>
        <v>29</v>
      </c>
      <c r="P23" s="34" t="str">
        <f t="shared" si="14"/>
        <v/>
      </c>
      <c r="Q23" s="44"/>
      <c r="R23" s="61" t="s">
        <v>46</v>
      </c>
      <c r="S23" s="41" t="str">
        <f t="shared" si="15"/>
        <v/>
      </c>
      <c r="T23" s="41">
        <f t="shared" si="16"/>
        <v>6</v>
      </c>
      <c r="U23" s="41">
        <f t="shared" si="16"/>
        <v>13</v>
      </c>
      <c r="V23" s="41">
        <f t="shared" si="16"/>
        <v>20</v>
      </c>
      <c r="W23" s="41">
        <f t="shared" si="18"/>
        <v>27</v>
      </c>
      <c r="X23" s="34" t="str">
        <f t="shared" si="18"/>
        <v/>
      </c>
      <c r="Y23" s="44"/>
      <c r="Z23" s="82"/>
      <c r="AA23" s="73">
        <f>IF(OR(DATA!D22=0,DATA!D22=""),"",DATA!D22)</f>
        <v>12</v>
      </c>
      <c r="AB23" s="68" t="str">
        <f>IF(OR(DATA!E22=0,DATA!E22=""),"",DATA!E22)</f>
        <v>Maulid Nabi Muhammad SAW</v>
      </c>
      <c r="AC23" s="57"/>
      <c r="AD23" s="37"/>
      <c r="AG23" s="91" t="s">
        <v>47</v>
      </c>
      <c r="AH23" s="70">
        <f>DATA!B22</f>
        <v>12</v>
      </c>
      <c r="AI23" s="70">
        <f>DATA!C22</f>
        <v>12</v>
      </c>
      <c r="AJ23" s="70">
        <f>DATA!F22</f>
        <v>0</v>
      </c>
      <c r="AK23" s="71">
        <f>DATA!G22</f>
        <v>0</v>
      </c>
      <c r="AL23" s="70">
        <f>DATA!H22</f>
        <v>0</v>
      </c>
      <c r="AM23" s="71">
        <f>DATA!I22</f>
        <v>0</v>
      </c>
      <c r="AN23" s="70">
        <f>DATA!J22</f>
        <v>0</v>
      </c>
      <c r="AO23" s="71">
        <f>DATA!K22</f>
        <v>0</v>
      </c>
      <c r="AP23" s="70">
        <f>DATA!L22</f>
        <v>0</v>
      </c>
      <c r="AQ23" s="71">
        <f>DATA!M22</f>
        <v>0</v>
      </c>
      <c r="AR23" s="70">
        <f>DATA!N22</f>
        <v>0</v>
      </c>
      <c r="AS23" s="71">
        <f>DATA!O22</f>
        <v>0</v>
      </c>
      <c r="AT23" s="70">
        <f>DATA!P22</f>
        <v>0</v>
      </c>
      <c r="AU23" s="71">
        <f>DATA!Q22</f>
        <v>0</v>
      </c>
      <c r="AV23" s="70">
        <f>DATA!R22</f>
        <v>0</v>
      </c>
      <c r="AW23" s="71">
        <f>DATA!S22</f>
        <v>0</v>
      </c>
      <c r="AX23" s="70">
        <f>DATA!T22</f>
        <v>0</v>
      </c>
      <c r="AY23" s="71">
        <f>DATA!U22</f>
        <v>0</v>
      </c>
      <c r="AZ23" s="70">
        <f>DATA!V22</f>
        <v>0</v>
      </c>
      <c r="BA23" s="71">
        <f>DATA!W22</f>
        <v>0</v>
      </c>
      <c r="BB23" s="70">
        <f>DATA!X22</f>
        <v>0</v>
      </c>
      <c r="BC23" s="71">
        <f>DATA!Y22</f>
        <v>0</v>
      </c>
      <c r="BD23" s="70">
        <f>DATA!Z22</f>
        <v>0</v>
      </c>
      <c r="BE23" s="71">
        <f>DATA!AA22</f>
        <v>0</v>
      </c>
      <c r="BF23" s="70">
        <f>DATA!AB22</f>
        <v>0</v>
      </c>
      <c r="BG23" s="71">
        <f>DATA!AC22</f>
        <v>0</v>
      </c>
      <c r="BO23" s="29">
        <f t="shared" si="9"/>
        <v>0</v>
      </c>
    </row>
    <row r="24" spans="1:67" ht="12.95" customHeight="1" thickTop="1" thickBot="1" x14ac:dyDescent="0.3">
      <c r="A24" s="83"/>
      <c r="B24" s="61" t="s">
        <v>50</v>
      </c>
      <c r="C24" s="41">
        <f t="shared" si="10"/>
        <v>5</v>
      </c>
      <c r="D24" s="41">
        <f t="shared" si="11"/>
        <v>12</v>
      </c>
      <c r="E24" s="41">
        <f t="shared" si="11"/>
        <v>19</v>
      </c>
      <c r="F24" s="41">
        <f t="shared" si="11"/>
        <v>26</v>
      </c>
      <c r="G24" s="41" t="str">
        <f t="shared" si="17"/>
        <v/>
      </c>
      <c r="H24" s="34" t="str">
        <f t="shared" si="17"/>
        <v/>
      </c>
      <c r="I24" s="62"/>
      <c r="J24" s="61" t="s">
        <v>50</v>
      </c>
      <c r="K24" s="41">
        <f t="shared" si="12"/>
        <v>2</v>
      </c>
      <c r="L24" s="41">
        <f t="shared" si="13"/>
        <v>9</v>
      </c>
      <c r="M24" s="41">
        <f t="shared" si="13"/>
        <v>16</v>
      </c>
      <c r="N24" s="41">
        <f t="shared" si="13"/>
        <v>23</v>
      </c>
      <c r="O24" s="41">
        <f t="shared" si="14"/>
        <v>30</v>
      </c>
      <c r="P24" s="34" t="str">
        <f t="shared" si="14"/>
        <v/>
      </c>
      <c r="Q24" s="44"/>
      <c r="R24" s="61" t="s">
        <v>50</v>
      </c>
      <c r="S24" s="41" t="str">
        <f t="shared" si="15"/>
        <v/>
      </c>
      <c r="T24" s="41">
        <f t="shared" si="16"/>
        <v>7</v>
      </c>
      <c r="U24" s="41">
        <f t="shared" si="16"/>
        <v>14</v>
      </c>
      <c r="V24" s="41">
        <f t="shared" si="16"/>
        <v>21</v>
      </c>
      <c r="W24" s="41">
        <f t="shared" si="18"/>
        <v>28</v>
      </c>
      <c r="X24" s="34" t="str">
        <f t="shared" si="18"/>
        <v/>
      </c>
      <c r="Y24" s="44"/>
      <c r="Z24" s="82"/>
      <c r="AA24" s="73" t="str">
        <f>IF(OR(DATA!D23=0,DATA!D23=""),"",DATA!D23)</f>
        <v/>
      </c>
      <c r="AB24" s="68" t="str">
        <f>IF(OR(DATA!E23=0,DATA!E23=""),"",DATA!E23)</f>
        <v/>
      </c>
      <c r="AC24" s="57"/>
      <c r="AD24" s="37"/>
      <c r="AG24" s="92" t="s">
        <v>47</v>
      </c>
      <c r="AH24" s="70">
        <f>DATA!B23</f>
        <v>13</v>
      </c>
      <c r="AI24" s="70">
        <f>DATA!C23</f>
        <v>13</v>
      </c>
      <c r="AJ24" s="70">
        <f>DATA!F23</f>
        <v>0</v>
      </c>
      <c r="AK24" s="71">
        <f>DATA!G23</f>
        <v>0</v>
      </c>
      <c r="AL24" s="70">
        <f>DATA!H23</f>
        <v>0</v>
      </c>
      <c r="AM24" s="71">
        <f>DATA!I23</f>
        <v>0</v>
      </c>
      <c r="AN24" s="70">
        <f>DATA!J23</f>
        <v>0</v>
      </c>
      <c r="AO24" s="71">
        <f>DATA!K23</f>
        <v>0</v>
      </c>
      <c r="AP24" s="70">
        <f>DATA!L23</f>
        <v>0</v>
      </c>
      <c r="AQ24" s="71">
        <f>DATA!M23</f>
        <v>0</v>
      </c>
      <c r="AR24" s="70">
        <f>DATA!N23</f>
        <v>0</v>
      </c>
      <c r="AS24" s="71">
        <f>DATA!O23</f>
        <v>0</v>
      </c>
      <c r="AT24" s="70">
        <f>DATA!P23</f>
        <v>0</v>
      </c>
      <c r="AU24" s="71">
        <f>DATA!Q23</f>
        <v>0</v>
      </c>
      <c r="AV24" s="70">
        <f>DATA!R23</f>
        <v>0</v>
      </c>
      <c r="AW24" s="71">
        <f>DATA!S23</f>
        <v>0</v>
      </c>
      <c r="AX24" s="70">
        <f>DATA!T23</f>
        <v>0</v>
      </c>
      <c r="AY24" s="71">
        <f>DATA!U23</f>
        <v>0</v>
      </c>
      <c r="AZ24" s="70">
        <f>DATA!V23</f>
        <v>0</v>
      </c>
      <c r="BA24" s="71">
        <f>DATA!W23</f>
        <v>0</v>
      </c>
      <c r="BB24" s="70">
        <f>DATA!X23</f>
        <v>0</v>
      </c>
      <c r="BC24" s="71">
        <f>DATA!Y23</f>
        <v>0</v>
      </c>
      <c r="BD24" s="70">
        <f>DATA!Z23</f>
        <v>0</v>
      </c>
      <c r="BE24" s="71">
        <f>DATA!AA23</f>
        <v>0</v>
      </c>
      <c r="BF24" s="70">
        <f>DATA!AB23</f>
        <v>0</v>
      </c>
      <c r="BG24" s="71">
        <f>DATA!AC23</f>
        <v>0</v>
      </c>
      <c r="BO24" s="29">
        <f t="shared" si="9"/>
        <v>0</v>
      </c>
    </row>
    <row r="25" spans="1:67" ht="12.95" customHeight="1" thickTop="1" thickBot="1" x14ac:dyDescent="0.3">
      <c r="A25" s="83"/>
      <c r="B25" s="61" t="s">
        <v>53</v>
      </c>
      <c r="C25" s="41">
        <f t="shared" si="10"/>
        <v>6</v>
      </c>
      <c r="D25" s="41">
        <f t="shared" si="11"/>
        <v>13</v>
      </c>
      <c r="E25" s="41">
        <f t="shared" si="11"/>
        <v>20</v>
      </c>
      <c r="F25" s="41">
        <f t="shared" si="11"/>
        <v>27</v>
      </c>
      <c r="G25" s="41" t="str">
        <f t="shared" si="17"/>
        <v/>
      </c>
      <c r="H25" s="34" t="str">
        <f t="shared" si="17"/>
        <v/>
      </c>
      <c r="I25" s="62"/>
      <c r="J25" s="61" t="s">
        <v>53</v>
      </c>
      <c r="K25" s="41">
        <f t="shared" si="12"/>
        <v>3</v>
      </c>
      <c r="L25" s="41">
        <f t="shared" si="13"/>
        <v>10</v>
      </c>
      <c r="M25" s="41">
        <f t="shared" si="13"/>
        <v>17</v>
      </c>
      <c r="N25" s="41">
        <f t="shared" si="13"/>
        <v>24</v>
      </c>
      <c r="O25" s="41" t="str">
        <f t="shared" si="14"/>
        <v/>
      </c>
      <c r="P25" s="34" t="str">
        <f t="shared" si="14"/>
        <v/>
      </c>
      <c r="Q25" s="44"/>
      <c r="R25" s="61" t="s">
        <v>53</v>
      </c>
      <c r="S25" s="41">
        <f t="shared" si="15"/>
        <v>1</v>
      </c>
      <c r="T25" s="41">
        <f t="shared" si="16"/>
        <v>8</v>
      </c>
      <c r="U25" s="41">
        <f t="shared" si="16"/>
        <v>15</v>
      </c>
      <c r="V25" s="41">
        <f t="shared" si="16"/>
        <v>22</v>
      </c>
      <c r="W25" s="41">
        <f t="shared" si="18"/>
        <v>29</v>
      </c>
      <c r="X25" s="34" t="str">
        <f t="shared" si="18"/>
        <v/>
      </c>
      <c r="Y25" s="44"/>
      <c r="Z25" s="82"/>
      <c r="AA25" s="73" t="str">
        <f>IF(OR(DATA!D24=0,DATA!D24=""),"",DATA!D24)</f>
        <v/>
      </c>
      <c r="AB25" s="68" t="str">
        <f>IF(OR(DATA!E24=0,DATA!E24=""),"",DATA!E24)</f>
        <v/>
      </c>
      <c r="AC25" s="57"/>
      <c r="AD25" s="37"/>
      <c r="AG25" s="93" t="s">
        <v>47</v>
      </c>
      <c r="AH25" s="70">
        <f>DATA!B24</f>
        <v>14</v>
      </c>
      <c r="AI25" s="70">
        <f>DATA!C24</f>
        <v>14</v>
      </c>
      <c r="AJ25" s="70">
        <f>DATA!F24</f>
        <v>0</v>
      </c>
      <c r="AK25" s="71">
        <f>DATA!G24</f>
        <v>0</v>
      </c>
      <c r="AL25" s="70">
        <f>DATA!H24</f>
        <v>0</v>
      </c>
      <c r="AM25" s="71">
        <f>DATA!I24</f>
        <v>0</v>
      </c>
      <c r="AN25" s="70">
        <f>DATA!J24</f>
        <v>0</v>
      </c>
      <c r="AO25" s="71">
        <f>DATA!K24</f>
        <v>0</v>
      </c>
      <c r="AP25" s="70">
        <f>DATA!L24</f>
        <v>0</v>
      </c>
      <c r="AQ25" s="71">
        <f>DATA!M24</f>
        <v>0</v>
      </c>
      <c r="AR25" s="70">
        <f>DATA!N24</f>
        <v>0</v>
      </c>
      <c r="AS25" s="71">
        <f>DATA!O24</f>
        <v>0</v>
      </c>
      <c r="AT25" s="70">
        <f>DATA!P24</f>
        <v>0</v>
      </c>
      <c r="AU25" s="71">
        <f>DATA!Q24</f>
        <v>0</v>
      </c>
      <c r="AV25" s="70">
        <f>DATA!R24</f>
        <v>0</v>
      </c>
      <c r="AW25" s="71">
        <f>DATA!S24</f>
        <v>0</v>
      </c>
      <c r="AX25" s="70">
        <f>DATA!T24</f>
        <v>0</v>
      </c>
      <c r="AY25" s="71">
        <f>DATA!U24</f>
        <v>0</v>
      </c>
      <c r="AZ25" s="70">
        <f>DATA!V24</f>
        <v>0</v>
      </c>
      <c r="BA25" s="71">
        <f>DATA!W24</f>
        <v>0</v>
      </c>
      <c r="BB25" s="70">
        <f>DATA!X24</f>
        <v>0</v>
      </c>
      <c r="BC25" s="71">
        <f>DATA!Y24</f>
        <v>0</v>
      </c>
      <c r="BD25" s="70">
        <f>DATA!Z24</f>
        <v>0</v>
      </c>
      <c r="BE25" s="71">
        <f>DATA!AA24</f>
        <v>0</v>
      </c>
      <c r="BF25" s="70">
        <f>DATA!AB24</f>
        <v>0</v>
      </c>
      <c r="BG25" s="71">
        <f>DATA!AC24</f>
        <v>0</v>
      </c>
      <c r="BO25" s="29">
        <f t="shared" si="9"/>
        <v>0</v>
      </c>
    </row>
    <row r="26" spans="1:67" ht="12.95" customHeight="1" thickTop="1" thickBot="1" x14ac:dyDescent="0.3">
      <c r="A26" s="83"/>
      <c r="B26" s="77" t="s">
        <v>55</v>
      </c>
      <c r="C26" s="46">
        <f t="shared" si="10"/>
        <v>7</v>
      </c>
      <c r="D26" s="46">
        <f t="shared" si="11"/>
        <v>14</v>
      </c>
      <c r="E26" s="46">
        <f t="shared" si="11"/>
        <v>21</v>
      </c>
      <c r="F26" s="46">
        <f t="shared" si="11"/>
        <v>28</v>
      </c>
      <c r="G26" s="46" t="str">
        <f t="shared" si="17"/>
        <v/>
      </c>
      <c r="H26" s="47" t="str">
        <f t="shared" si="17"/>
        <v/>
      </c>
      <c r="I26" s="62"/>
      <c r="J26" s="77" t="s">
        <v>55</v>
      </c>
      <c r="K26" s="46">
        <f t="shared" si="12"/>
        <v>4</v>
      </c>
      <c r="L26" s="46">
        <f t="shared" si="13"/>
        <v>11</v>
      </c>
      <c r="M26" s="46">
        <f t="shared" si="13"/>
        <v>18</v>
      </c>
      <c r="N26" s="46">
        <f t="shared" si="13"/>
        <v>25</v>
      </c>
      <c r="O26" s="46" t="str">
        <f t="shared" si="14"/>
        <v/>
      </c>
      <c r="P26" s="47" t="str">
        <f t="shared" si="14"/>
        <v/>
      </c>
      <c r="Q26" s="44"/>
      <c r="R26" s="77" t="s">
        <v>55</v>
      </c>
      <c r="S26" s="46">
        <f t="shared" si="15"/>
        <v>2</v>
      </c>
      <c r="T26" s="46">
        <f t="shared" si="16"/>
        <v>9</v>
      </c>
      <c r="U26" s="46">
        <f t="shared" si="16"/>
        <v>16</v>
      </c>
      <c r="V26" s="46">
        <f t="shared" si="16"/>
        <v>23</v>
      </c>
      <c r="W26" s="46">
        <f t="shared" si="18"/>
        <v>30</v>
      </c>
      <c r="X26" s="47" t="str">
        <f t="shared" si="18"/>
        <v/>
      </c>
      <c r="Y26" s="44"/>
      <c r="Z26" s="82"/>
      <c r="AA26" s="85" t="str">
        <f>IF(OR(DATA!D25=0,DATA!D25=""),"",DATA!D25)</f>
        <v/>
      </c>
      <c r="AB26" s="68" t="str">
        <f>IF(OR(DATA!E25=0,DATA!E25=""),"",DATA!E25)</f>
        <v/>
      </c>
      <c r="AC26" s="57"/>
      <c r="AD26" s="37"/>
      <c r="AG26" s="94" t="s">
        <v>47</v>
      </c>
      <c r="AH26" s="70">
        <f>DATA!B25</f>
        <v>15</v>
      </c>
      <c r="AI26" s="70">
        <f>DATA!C25</f>
        <v>15</v>
      </c>
      <c r="AJ26" s="70">
        <f>DATA!F25</f>
        <v>0</v>
      </c>
      <c r="AK26" s="71">
        <f>DATA!G25</f>
        <v>0</v>
      </c>
      <c r="AL26" s="70">
        <f>DATA!H25</f>
        <v>0</v>
      </c>
      <c r="AM26" s="71">
        <f>DATA!I25</f>
        <v>0</v>
      </c>
      <c r="AN26" s="70">
        <f>DATA!J25</f>
        <v>0</v>
      </c>
      <c r="AO26" s="71">
        <f>DATA!K25</f>
        <v>0</v>
      </c>
      <c r="AP26" s="70">
        <f>DATA!L25</f>
        <v>0</v>
      </c>
      <c r="AQ26" s="71">
        <f>DATA!M25</f>
        <v>0</v>
      </c>
      <c r="AR26" s="70">
        <f>DATA!N25</f>
        <v>0</v>
      </c>
      <c r="AS26" s="71">
        <f>DATA!O25</f>
        <v>0</v>
      </c>
      <c r="AT26" s="70">
        <f>DATA!P25</f>
        <v>0</v>
      </c>
      <c r="AU26" s="71">
        <f>DATA!Q25</f>
        <v>0</v>
      </c>
      <c r="AV26" s="70">
        <f>DATA!R25</f>
        <v>0</v>
      </c>
      <c r="AW26" s="71">
        <f>DATA!S25</f>
        <v>0</v>
      </c>
      <c r="AX26" s="70">
        <f>DATA!T25</f>
        <v>0</v>
      </c>
      <c r="AY26" s="71">
        <f>DATA!U25</f>
        <v>0</v>
      </c>
      <c r="AZ26" s="70">
        <f>DATA!V25</f>
        <v>0</v>
      </c>
      <c r="BA26" s="71">
        <f>DATA!W25</f>
        <v>0</v>
      </c>
      <c r="BB26" s="70">
        <f>DATA!X25</f>
        <v>0</v>
      </c>
      <c r="BC26" s="71">
        <f>DATA!Y25</f>
        <v>0</v>
      </c>
      <c r="BD26" s="70">
        <f>DATA!Z25</f>
        <v>0</v>
      </c>
      <c r="BE26" s="71">
        <f>DATA!AA25</f>
        <v>0</v>
      </c>
      <c r="BF26" s="70">
        <f>DATA!AB25</f>
        <v>0</v>
      </c>
      <c r="BG26" s="71">
        <f>DATA!AC25</f>
        <v>0</v>
      </c>
      <c r="BO26" s="29">
        <f t="shared" si="9"/>
        <v>0</v>
      </c>
    </row>
    <row r="27" spans="1:67" ht="6.95" customHeight="1" thickTop="1" thickBot="1" x14ac:dyDescent="0.3">
      <c r="A27" s="83"/>
      <c r="B27" s="81"/>
      <c r="C27" s="45"/>
      <c r="D27" s="45"/>
      <c r="E27" s="45"/>
      <c r="F27" s="45"/>
      <c r="G27" s="45"/>
      <c r="H27" s="45"/>
      <c r="I27" s="81"/>
      <c r="J27" s="81"/>
      <c r="K27" s="45"/>
      <c r="L27" s="45"/>
      <c r="M27" s="45"/>
      <c r="N27" s="45"/>
      <c r="O27" s="45"/>
      <c r="P27" s="45"/>
      <c r="Q27" s="81"/>
      <c r="R27" s="81"/>
      <c r="S27" s="45"/>
      <c r="T27" s="45"/>
      <c r="U27" s="45"/>
      <c r="V27" s="45"/>
      <c r="W27" s="45"/>
      <c r="X27" s="45"/>
      <c r="Y27" s="44"/>
      <c r="Z27" s="294"/>
      <c r="AA27" s="295" t="str">
        <f>IF(OR(DATA!D26=0,DATA!D26=""),"",DATA!D26)</f>
        <v/>
      </c>
      <c r="AB27" s="297" t="str">
        <f>IF(OR(DATA!E26=0,DATA!E26=""),"",DATA!E26)</f>
        <v/>
      </c>
      <c r="AC27" s="57"/>
      <c r="AD27" s="37"/>
      <c r="AG27" s="319" t="s">
        <v>47</v>
      </c>
      <c r="AH27" s="315">
        <f>DATA!B26</f>
        <v>16</v>
      </c>
      <c r="AI27" s="315">
        <f>DATA!C26</f>
        <v>16</v>
      </c>
      <c r="AJ27" s="315">
        <f>DATA!F26</f>
        <v>0</v>
      </c>
      <c r="AK27" s="313">
        <f>DATA!G26</f>
        <v>0</v>
      </c>
      <c r="AL27" s="311">
        <f>DATA!H26</f>
        <v>0</v>
      </c>
      <c r="AM27" s="313">
        <f>DATA!I26</f>
        <v>0</v>
      </c>
      <c r="AN27" s="311">
        <f>DATA!J26</f>
        <v>0</v>
      </c>
      <c r="AO27" s="313">
        <f>DATA!K26</f>
        <v>0</v>
      </c>
      <c r="AP27" s="311">
        <f>DATA!L26</f>
        <v>0</v>
      </c>
      <c r="AQ27" s="313">
        <f>DATA!M26</f>
        <v>0</v>
      </c>
      <c r="AR27" s="311">
        <f>DATA!N26</f>
        <v>0</v>
      </c>
      <c r="AS27" s="313">
        <f>DATA!O26</f>
        <v>0</v>
      </c>
      <c r="AT27" s="311">
        <f>DATA!P26</f>
        <v>0</v>
      </c>
      <c r="AU27" s="313">
        <f>DATA!Q26</f>
        <v>0</v>
      </c>
      <c r="AV27" s="311">
        <f>DATA!R26</f>
        <v>0</v>
      </c>
      <c r="AW27" s="313">
        <f>DATA!S26</f>
        <v>0</v>
      </c>
      <c r="AX27" s="311">
        <f>DATA!T26</f>
        <v>0</v>
      </c>
      <c r="AY27" s="313">
        <f>DATA!U26</f>
        <v>0</v>
      </c>
      <c r="AZ27" s="311">
        <f>DATA!V26</f>
        <v>0</v>
      </c>
      <c r="BA27" s="313">
        <f>DATA!W26</f>
        <v>0</v>
      </c>
      <c r="BB27" s="311">
        <f>DATA!X26</f>
        <v>0</v>
      </c>
      <c r="BC27" s="313">
        <f>DATA!Y26</f>
        <v>0</v>
      </c>
      <c r="BD27" s="311">
        <f>DATA!Z26</f>
        <v>0</v>
      </c>
      <c r="BE27" s="313">
        <f>DATA!AA26</f>
        <v>0</v>
      </c>
      <c r="BF27" s="311">
        <f>DATA!AB26</f>
        <v>0</v>
      </c>
      <c r="BG27" s="313">
        <f>DATA!AC26</f>
        <v>0</v>
      </c>
      <c r="BO27" s="29">
        <f t="shared" si="9"/>
        <v>0</v>
      </c>
    </row>
    <row r="28" spans="1:67" ht="6.95" customHeight="1" thickBot="1" x14ac:dyDescent="0.3">
      <c r="A28" s="83"/>
      <c r="B28" s="305" t="s">
        <v>30</v>
      </c>
      <c r="C28" s="307" t="str">
        <f>CONCATENATE("Januari ",MID(DATA!Q3,6,4))</f>
        <v>Januari 2018</v>
      </c>
      <c r="D28" s="307"/>
      <c r="E28" s="307"/>
      <c r="F28" s="307"/>
      <c r="G28" s="307"/>
      <c r="H28" s="308"/>
      <c r="I28" s="44" t="s">
        <v>56</v>
      </c>
      <c r="J28" s="305" t="s">
        <v>30</v>
      </c>
      <c r="K28" s="307" t="str">
        <f>CONCATENATE("Februari ",MID(DATA!Q3,6,4))</f>
        <v>Februari 2018</v>
      </c>
      <c r="L28" s="307"/>
      <c r="M28" s="307"/>
      <c r="N28" s="307"/>
      <c r="O28" s="307"/>
      <c r="P28" s="308"/>
      <c r="Q28" s="44"/>
      <c r="R28" s="305" t="s">
        <v>30</v>
      </c>
      <c r="S28" s="307" t="str">
        <f>CONCATENATE("Maret ",MID(DATA!Q3,6,4))</f>
        <v>Maret 2018</v>
      </c>
      <c r="T28" s="307"/>
      <c r="U28" s="307"/>
      <c r="V28" s="307"/>
      <c r="W28" s="307"/>
      <c r="X28" s="308"/>
      <c r="Y28" s="44"/>
      <c r="Z28" s="294"/>
      <c r="AA28" s="296"/>
      <c r="AB28" s="298"/>
      <c r="AC28" s="95"/>
      <c r="AD28" s="37"/>
      <c r="AG28" s="320"/>
      <c r="AH28" s="316"/>
      <c r="AI28" s="316"/>
      <c r="AJ28" s="316"/>
      <c r="AK28" s="314"/>
      <c r="AL28" s="312"/>
      <c r="AM28" s="314"/>
      <c r="AN28" s="312"/>
      <c r="AO28" s="314"/>
      <c r="AP28" s="312"/>
      <c r="AQ28" s="314"/>
      <c r="AR28" s="312"/>
      <c r="AS28" s="314"/>
      <c r="AT28" s="312"/>
      <c r="AU28" s="314"/>
      <c r="AV28" s="312"/>
      <c r="AW28" s="314"/>
      <c r="AX28" s="312"/>
      <c r="AY28" s="314"/>
      <c r="AZ28" s="312"/>
      <c r="BA28" s="314"/>
      <c r="BB28" s="312"/>
      <c r="BC28" s="314"/>
      <c r="BD28" s="312"/>
      <c r="BE28" s="314"/>
      <c r="BF28" s="312"/>
      <c r="BG28" s="314"/>
      <c r="BO28" s="29">
        <f t="shared" si="9"/>
        <v>0</v>
      </c>
    </row>
    <row r="29" spans="1:67" ht="12.95" customHeight="1" thickTop="1" thickBot="1" x14ac:dyDescent="0.3">
      <c r="A29" s="83"/>
      <c r="B29" s="306"/>
      <c r="C29" s="309"/>
      <c r="D29" s="309"/>
      <c r="E29" s="309"/>
      <c r="F29" s="309"/>
      <c r="G29" s="309"/>
      <c r="H29" s="310"/>
      <c r="I29" s="44"/>
      <c r="J29" s="306"/>
      <c r="K29" s="309"/>
      <c r="L29" s="309"/>
      <c r="M29" s="309"/>
      <c r="N29" s="309"/>
      <c r="O29" s="309"/>
      <c r="P29" s="310"/>
      <c r="Q29" s="44"/>
      <c r="R29" s="306"/>
      <c r="S29" s="309"/>
      <c r="T29" s="309"/>
      <c r="U29" s="309"/>
      <c r="V29" s="309"/>
      <c r="W29" s="309"/>
      <c r="X29" s="310"/>
      <c r="Y29" s="44"/>
      <c r="Z29" s="82"/>
      <c r="AA29" s="73" t="str">
        <f>IF(OR(DATA!D27=0,DATA!D27=""),"",DATA!D27)</f>
        <v/>
      </c>
      <c r="AB29" s="68" t="str">
        <f>IF(OR(DATA!E27=0,DATA!E27=""),"",DATA!E27)</f>
        <v/>
      </c>
      <c r="AC29" s="57"/>
      <c r="AD29" s="37"/>
      <c r="AG29" s="96" t="s">
        <v>47</v>
      </c>
      <c r="AH29" s="70">
        <f>DATA!B27</f>
        <v>17</v>
      </c>
      <c r="AI29" s="70">
        <f>DATA!C27</f>
        <v>17</v>
      </c>
      <c r="AJ29" s="70">
        <f>DATA!F27</f>
        <v>0</v>
      </c>
      <c r="AK29" s="71">
        <f>DATA!G27</f>
        <v>0</v>
      </c>
      <c r="AL29" s="70">
        <f>DATA!H27</f>
        <v>0</v>
      </c>
      <c r="AM29" s="71">
        <f>DATA!I27</f>
        <v>0</v>
      </c>
      <c r="AN29" s="70">
        <f>DATA!J27</f>
        <v>0</v>
      </c>
      <c r="AO29" s="71">
        <f>DATA!K27</f>
        <v>0</v>
      </c>
      <c r="AP29" s="70">
        <f>DATA!L27</f>
        <v>0</v>
      </c>
      <c r="AQ29" s="71">
        <f>DATA!M27</f>
        <v>0</v>
      </c>
      <c r="AR29" s="70">
        <f>DATA!N27</f>
        <v>0</v>
      </c>
      <c r="AS29" s="71">
        <f>DATA!O27</f>
        <v>0</v>
      </c>
      <c r="AT29" s="70">
        <f>DATA!P27</f>
        <v>0</v>
      </c>
      <c r="AU29" s="71">
        <f>DATA!Q27</f>
        <v>0</v>
      </c>
      <c r="AV29" s="70">
        <f>DATA!R27</f>
        <v>0</v>
      </c>
      <c r="AW29" s="71">
        <f>DATA!S27</f>
        <v>0</v>
      </c>
      <c r="AX29" s="70">
        <f>DATA!T27</f>
        <v>0</v>
      </c>
      <c r="AY29" s="71">
        <f>DATA!U27</f>
        <v>0</v>
      </c>
      <c r="AZ29" s="70">
        <f>DATA!V27</f>
        <v>0</v>
      </c>
      <c r="BA29" s="71">
        <f>DATA!W27</f>
        <v>0</v>
      </c>
      <c r="BB29" s="70">
        <f>DATA!X27</f>
        <v>0</v>
      </c>
      <c r="BC29" s="71">
        <f>DATA!Y27</f>
        <v>0</v>
      </c>
      <c r="BD29" s="70">
        <f>DATA!Z27</f>
        <v>0</v>
      </c>
      <c r="BE29" s="71">
        <f>DATA!AA27</f>
        <v>0</v>
      </c>
      <c r="BF29" s="70">
        <f>DATA!AB27</f>
        <v>0</v>
      </c>
      <c r="BG29" s="71">
        <f>DATA!AC27</f>
        <v>0</v>
      </c>
      <c r="BO29" s="29">
        <f t="shared" si="9"/>
        <v>0</v>
      </c>
    </row>
    <row r="30" spans="1:67" ht="12.95" customHeight="1" thickTop="1" thickBot="1" x14ac:dyDescent="0.3">
      <c r="A30" s="83"/>
      <c r="B30" s="50" t="s">
        <v>35</v>
      </c>
      <c r="C30" s="51" t="str">
        <f>IF(OR(X26=31,W26=31),1,"")</f>
        <v/>
      </c>
      <c r="D30" s="51">
        <f>C36+1</f>
        <v>7</v>
      </c>
      <c r="E30" s="51">
        <f>D36+1</f>
        <v>14</v>
      </c>
      <c r="F30" s="51">
        <f>E36+1</f>
        <v>21</v>
      </c>
      <c r="G30" s="51">
        <f>F36+1</f>
        <v>28</v>
      </c>
      <c r="H30" s="30" t="str">
        <f>IF(G36=31,"",IF(G36="","",G36+1))</f>
        <v/>
      </c>
      <c r="I30" s="52"/>
      <c r="J30" s="50" t="s">
        <v>35</v>
      </c>
      <c r="K30" s="51" t="str">
        <f>IF(OR(H36=31,G36=31),1,"")</f>
        <v/>
      </c>
      <c r="L30" s="51">
        <f>K36+1</f>
        <v>4</v>
      </c>
      <c r="M30" s="51">
        <f>L36+1</f>
        <v>11</v>
      </c>
      <c r="N30" s="51">
        <f>M36+1</f>
        <v>18</v>
      </c>
      <c r="O30" s="51">
        <f>IF(N36=IF(MOD(MID(DATA!Q3,6,4),4)=0,29,28),"",IF(N36="","",N36+1))</f>
        <v>25</v>
      </c>
      <c r="P30" s="30" t="str">
        <f>IF(O36=IF(MOD(MID(DATA!Q3,6,4),4)=0,29,28),"",IF(O36="","",O36+1))</f>
        <v/>
      </c>
      <c r="Q30" s="53"/>
      <c r="R30" s="50" t="s">
        <v>35</v>
      </c>
      <c r="S30" s="51" t="str">
        <f>IF(OR(N36=IF(MOD(MID(DATA!Q3,6,4),4)=0,29,28),P36=IF(MOD(MID(DATA!Q3,6,4),4)=0,29,28),O36=IF(MOD(MID(DATA!Q3,6,4),4)=0,29,28)),1,"")</f>
        <v/>
      </c>
      <c r="T30" s="51">
        <f>S36+1</f>
        <v>4</v>
      </c>
      <c r="U30" s="51">
        <f>T36+1</f>
        <v>11</v>
      </c>
      <c r="V30" s="51">
        <f>U36+1</f>
        <v>18</v>
      </c>
      <c r="W30" s="51">
        <f>V36+1</f>
        <v>25</v>
      </c>
      <c r="X30" s="30" t="str">
        <f>IF(W36=31,"",IF(W36="","",W36+1))</f>
        <v/>
      </c>
      <c r="Y30" s="53"/>
      <c r="Z30" s="82"/>
      <c r="AA30" s="73" t="str">
        <f>IF(OR(DATA!D28=0,DATA!D28=""),"",DATA!D28)</f>
        <v/>
      </c>
      <c r="AB30" s="68" t="str">
        <f>IF(OR(DATA!E28=0,DATA!E28=""),"",DATA!E28)</f>
        <v/>
      </c>
      <c r="AC30" s="57"/>
      <c r="AD30" s="37"/>
      <c r="AG30" s="97" t="s">
        <v>47</v>
      </c>
      <c r="AH30" s="70">
        <f>DATA!B28</f>
        <v>18</v>
      </c>
      <c r="AI30" s="70">
        <f>DATA!C28</f>
        <v>18</v>
      </c>
      <c r="AJ30" s="70">
        <f>DATA!F28</f>
        <v>0</v>
      </c>
      <c r="AK30" s="71">
        <f>DATA!G28</f>
        <v>0</v>
      </c>
      <c r="AL30" s="70">
        <f>DATA!H28</f>
        <v>0</v>
      </c>
      <c r="AM30" s="71">
        <f>DATA!I28</f>
        <v>0</v>
      </c>
      <c r="AN30" s="70">
        <f>DATA!J28</f>
        <v>0</v>
      </c>
      <c r="AO30" s="71">
        <f>DATA!K28</f>
        <v>0</v>
      </c>
      <c r="AP30" s="70">
        <f>DATA!L28</f>
        <v>0</v>
      </c>
      <c r="AQ30" s="71">
        <f>DATA!M28</f>
        <v>0</v>
      </c>
      <c r="AR30" s="70">
        <f>DATA!N28</f>
        <v>0</v>
      </c>
      <c r="AS30" s="71">
        <f>DATA!O28</f>
        <v>0</v>
      </c>
      <c r="AT30" s="70">
        <f>DATA!P28</f>
        <v>0</v>
      </c>
      <c r="AU30" s="71">
        <f>DATA!Q28</f>
        <v>0</v>
      </c>
      <c r="AV30" s="70">
        <f>DATA!R28</f>
        <v>0</v>
      </c>
      <c r="AW30" s="71">
        <f>DATA!S28</f>
        <v>0</v>
      </c>
      <c r="AX30" s="70">
        <f>DATA!T28</f>
        <v>0</v>
      </c>
      <c r="AY30" s="71">
        <f>DATA!U28</f>
        <v>0</v>
      </c>
      <c r="AZ30" s="70">
        <f>DATA!V28</f>
        <v>0</v>
      </c>
      <c r="BA30" s="71">
        <f>DATA!W28</f>
        <v>0</v>
      </c>
      <c r="BB30" s="70">
        <f>DATA!X28</f>
        <v>0</v>
      </c>
      <c r="BC30" s="71">
        <f>DATA!Y28</f>
        <v>0</v>
      </c>
      <c r="BD30" s="70">
        <f>DATA!Z28</f>
        <v>0</v>
      </c>
      <c r="BE30" s="71">
        <f>DATA!AA28</f>
        <v>0</v>
      </c>
      <c r="BF30" s="70">
        <f>DATA!AB28</f>
        <v>0</v>
      </c>
      <c r="BG30" s="71">
        <f>DATA!AC28</f>
        <v>0</v>
      </c>
      <c r="BO30" s="29">
        <f t="shared" si="9"/>
        <v>0</v>
      </c>
    </row>
    <row r="31" spans="1:67" ht="12.95" customHeight="1" thickTop="1" thickBot="1" x14ac:dyDescent="0.3">
      <c r="A31" s="83"/>
      <c r="B31" s="61" t="s">
        <v>40</v>
      </c>
      <c r="C31" s="41">
        <f t="shared" ref="C31:C36" si="19">IF(OR(X20=31,W20=31),1,IF(C30="","",C30+1))</f>
        <v>1</v>
      </c>
      <c r="D31" s="41">
        <f t="shared" ref="D31:F36" si="20">D30+1</f>
        <v>8</v>
      </c>
      <c r="E31" s="41">
        <f t="shared" si="20"/>
        <v>15</v>
      </c>
      <c r="F31" s="41">
        <f t="shared" si="20"/>
        <v>22</v>
      </c>
      <c r="G31" s="41">
        <f t="shared" ref="G31:H36" si="21">IF(G30=31,"",IF(G30="","",G30+1))</f>
        <v>29</v>
      </c>
      <c r="H31" s="34" t="str">
        <f t="shared" si="21"/>
        <v/>
      </c>
      <c r="I31" s="62"/>
      <c r="J31" s="61" t="s">
        <v>40</v>
      </c>
      <c r="K31" s="41" t="str">
        <f t="shared" ref="K31:K36" si="22">IF(OR(H30=31,G30=31),1,IF(K30="","",K30+1))</f>
        <v/>
      </c>
      <c r="L31" s="41">
        <f t="shared" ref="L31:N36" si="23">L30+1</f>
        <v>5</v>
      </c>
      <c r="M31" s="41">
        <f t="shared" si="23"/>
        <v>12</v>
      </c>
      <c r="N31" s="41">
        <f t="shared" si="23"/>
        <v>19</v>
      </c>
      <c r="O31" s="41">
        <f>IF(O30=IF(MOD(MID(DATA!Q3,6,4),4)=0,29,28),"",IF(O30="","",O30+1))</f>
        <v>26</v>
      </c>
      <c r="P31" s="34" t="str">
        <f>IF(P30=IF(MOD(MID(DATA!Q3,6,4),4)=0,29,28),"",IF(P30="","",P30+1))</f>
        <v/>
      </c>
      <c r="Q31" s="44"/>
      <c r="R31" s="61" t="s">
        <v>40</v>
      </c>
      <c r="S31" s="41" t="str">
        <f>IF(OR(P30=IF(MOD(MID(DATA!Q3,6,4),4)=0,29,28),O30=IF(MOD(MID(DATA!Q3,6,4),4)=0,29,28),N30=IF(MOD(MID(DATA!Q3,6,4),4)=0,29,28)),1,IF(S30="","",S30+1))</f>
        <v/>
      </c>
      <c r="T31" s="41">
        <f t="shared" ref="T31:V36" si="24">T30+1</f>
        <v>5</v>
      </c>
      <c r="U31" s="41">
        <f t="shared" si="24"/>
        <v>12</v>
      </c>
      <c r="V31" s="41">
        <f t="shared" si="24"/>
        <v>19</v>
      </c>
      <c r="W31" s="41">
        <f t="shared" ref="W31:X36" si="25">IF(W30=31,"",IF(W30="","",W30+1))</f>
        <v>26</v>
      </c>
      <c r="X31" s="34" t="str">
        <f t="shared" si="25"/>
        <v/>
      </c>
      <c r="Y31" s="44"/>
      <c r="Z31" s="82"/>
      <c r="AA31" s="73" t="str">
        <f>IF(OR(DATA!D29=0,DATA!D29=""),"",DATA!D29)</f>
        <v/>
      </c>
      <c r="AB31" s="68" t="str">
        <f>IF(OR(DATA!E29=0,DATA!E29=""),"",DATA!E29)</f>
        <v/>
      </c>
      <c r="AC31" s="57"/>
      <c r="AD31" s="37"/>
      <c r="AG31" s="98" t="s">
        <v>47</v>
      </c>
      <c r="AH31" s="70">
        <f>DATA!B29</f>
        <v>19</v>
      </c>
      <c r="AI31" s="70">
        <f>DATA!C29</f>
        <v>19</v>
      </c>
      <c r="AJ31" s="70">
        <f>DATA!F29</f>
        <v>0</v>
      </c>
      <c r="AK31" s="71">
        <f>DATA!G29</f>
        <v>0</v>
      </c>
      <c r="AL31" s="70">
        <f>DATA!H29</f>
        <v>0</v>
      </c>
      <c r="AM31" s="71">
        <f>DATA!I29</f>
        <v>0</v>
      </c>
      <c r="AN31" s="70">
        <f>DATA!J29</f>
        <v>0</v>
      </c>
      <c r="AO31" s="71">
        <f>DATA!K29</f>
        <v>0</v>
      </c>
      <c r="AP31" s="70">
        <f>DATA!L29</f>
        <v>0</v>
      </c>
      <c r="AQ31" s="71">
        <f>DATA!M29</f>
        <v>0</v>
      </c>
      <c r="AR31" s="70">
        <f>DATA!N29</f>
        <v>0</v>
      </c>
      <c r="AS31" s="71">
        <f>DATA!O29</f>
        <v>0</v>
      </c>
      <c r="AT31" s="70">
        <f>DATA!P29</f>
        <v>0</v>
      </c>
      <c r="AU31" s="71">
        <f>DATA!Q29</f>
        <v>0</v>
      </c>
      <c r="AV31" s="70">
        <f>DATA!R29</f>
        <v>0</v>
      </c>
      <c r="AW31" s="71">
        <f>DATA!S29</f>
        <v>0</v>
      </c>
      <c r="AX31" s="70">
        <f>DATA!T29</f>
        <v>0</v>
      </c>
      <c r="AY31" s="71">
        <f>DATA!U29</f>
        <v>0</v>
      </c>
      <c r="AZ31" s="70">
        <f>DATA!V29</f>
        <v>0</v>
      </c>
      <c r="BA31" s="71">
        <f>DATA!W29</f>
        <v>0</v>
      </c>
      <c r="BB31" s="70">
        <f>DATA!X29</f>
        <v>0</v>
      </c>
      <c r="BC31" s="71">
        <f>DATA!Y29</f>
        <v>0</v>
      </c>
      <c r="BD31" s="70">
        <f>DATA!Z29</f>
        <v>0</v>
      </c>
      <c r="BE31" s="71">
        <f>DATA!AA29</f>
        <v>0</v>
      </c>
      <c r="BF31" s="70">
        <f>DATA!AB29</f>
        <v>0</v>
      </c>
      <c r="BG31" s="71">
        <f>DATA!AC29</f>
        <v>0</v>
      </c>
      <c r="BO31" s="29">
        <f t="shared" si="9"/>
        <v>0</v>
      </c>
    </row>
    <row r="32" spans="1:67" ht="12.95" customHeight="1" thickTop="1" thickBot="1" x14ac:dyDescent="0.3">
      <c r="A32" s="83"/>
      <c r="B32" s="61" t="s">
        <v>43</v>
      </c>
      <c r="C32" s="41">
        <f t="shared" si="19"/>
        <v>2</v>
      </c>
      <c r="D32" s="41">
        <f t="shared" si="20"/>
        <v>9</v>
      </c>
      <c r="E32" s="41">
        <f t="shared" si="20"/>
        <v>16</v>
      </c>
      <c r="F32" s="41">
        <f t="shared" si="20"/>
        <v>23</v>
      </c>
      <c r="G32" s="41">
        <f t="shared" si="21"/>
        <v>30</v>
      </c>
      <c r="H32" s="34" t="str">
        <f t="shared" si="21"/>
        <v/>
      </c>
      <c r="I32" s="62"/>
      <c r="J32" s="61" t="s">
        <v>43</v>
      </c>
      <c r="K32" s="41" t="str">
        <f t="shared" si="22"/>
        <v/>
      </c>
      <c r="L32" s="41">
        <f t="shared" si="23"/>
        <v>6</v>
      </c>
      <c r="M32" s="41">
        <f t="shared" si="23"/>
        <v>13</v>
      </c>
      <c r="N32" s="41">
        <f t="shared" si="23"/>
        <v>20</v>
      </c>
      <c r="O32" s="41">
        <f>IF(O31=IF(MOD(MID(DATA!Q3,6,4),4)=0,29,28),"",IF(O31="","",O31+1))</f>
        <v>27</v>
      </c>
      <c r="P32" s="34" t="str">
        <f>IF(P31=IF(MOD(MID(DATA!Q3,6,4),4)=0,29,28),"",IF(P31="","",P31+1))</f>
        <v/>
      </c>
      <c r="Q32" s="44"/>
      <c r="R32" s="61" t="s">
        <v>43</v>
      </c>
      <c r="S32" s="41" t="str">
        <f>IF(OR(P31=IF(MOD(MID(DATA!Q3,6,4),4)=0,29,28),O31=IF(MOD(MID(DATA!Q3,6,4),4)=0,29,28),N31=IF(MOD(MID(DATA!Q3,6,4),4)=0,29,28)),1,IF(S31="","",S31+1))</f>
        <v/>
      </c>
      <c r="T32" s="41">
        <f t="shared" si="24"/>
        <v>6</v>
      </c>
      <c r="U32" s="41">
        <f t="shared" si="24"/>
        <v>13</v>
      </c>
      <c r="V32" s="41">
        <f t="shared" si="24"/>
        <v>20</v>
      </c>
      <c r="W32" s="41">
        <f t="shared" si="25"/>
        <v>27</v>
      </c>
      <c r="X32" s="34" t="str">
        <f t="shared" si="25"/>
        <v/>
      </c>
      <c r="Y32" s="44"/>
      <c r="Z32" s="82"/>
      <c r="AA32" s="73" t="str">
        <f>IF(OR(DATA!D30=0,DATA!D30=""),"",DATA!D30)</f>
        <v/>
      </c>
      <c r="AB32" s="68" t="str">
        <f>IF(OR(DATA!E30=0,DATA!E30=""),"",DATA!E30)</f>
        <v/>
      </c>
      <c r="AC32" s="57"/>
      <c r="AD32" s="37"/>
      <c r="AG32" s="99" t="s">
        <v>47</v>
      </c>
      <c r="AH32" s="70">
        <f>DATA!B30</f>
        <v>20</v>
      </c>
      <c r="AI32" s="70">
        <f>DATA!C30</f>
        <v>20</v>
      </c>
      <c r="AJ32" s="70">
        <f>DATA!F30</f>
        <v>0</v>
      </c>
      <c r="AK32" s="71">
        <f>DATA!G30</f>
        <v>0</v>
      </c>
      <c r="AL32" s="70">
        <f>DATA!H30</f>
        <v>0</v>
      </c>
      <c r="AM32" s="71">
        <f>DATA!I30</f>
        <v>0</v>
      </c>
      <c r="AN32" s="70">
        <f>DATA!J30</f>
        <v>0</v>
      </c>
      <c r="AO32" s="71">
        <f>DATA!K30</f>
        <v>0</v>
      </c>
      <c r="AP32" s="70">
        <f>DATA!L30</f>
        <v>0</v>
      </c>
      <c r="AQ32" s="71">
        <f>DATA!M30</f>
        <v>0</v>
      </c>
      <c r="AR32" s="70">
        <f>DATA!N30</f>
        <v>0</v>
      </c>
      <c r="AS32" s="71">
        <f>DATA!O30</f>
        <v>0</v>
      </c>
      <c r="AT32" s="70">
        <f>DATA!P30</f>
        <v>0</v>
      </c>
      <c r="AU32" s="71">
        <f>DATA!Q30</f>
        <v>0</v>
      </c>
      <c r="AV32" s="70">
        <f>DATA!R30</f>
        <v>0</v>
      </c>
      <c r="AW32" s="71">
        <f>DATA!S30</f>
        <v>0</v>
      </c>
      <c r="AX32" s="70">
        <f>DATA!T30</f>
        <v>0</v>
      </c>
      <c r="AY32" s="71">
        <f>DATA!U30</f>
        <v>0</v>
      </c>
      <c r="AZ32" s="70">
        <f>DATA!V30</f>
        <v>0</v>
      </c>
      <c r="BA32" s="71">
        <f>DATA!W30</f>
        <v>0</v>
      </c>
      <c r="BB32" s="70">
        <f>DATA!X30</f>
        <v>0</v>
      </c>
      <c r="BC32" s="71">
        <f>DATA!Y30</f>
        <v>0</v>
      </c>
      <c r="BD32" s="70">
        <f>DATA!Z30</f>
        <v>0</v>
      </c>
      <c r="BE32" s="71">
        <f>DATA!AA30</f>
        <v>0</v>
      </c>
      <c r="BF32" s="70">
        <f>DATA!AB30</f>
        <v>0</v>
      </c>
      <c r="BG32" s="71">
        <f>DATA!AC30</f>
        <v>0</v>
      </c>
      <c r="BO32" s="29">
        <f t="shared" si="9"/>
        <v>0</v>
      </c>
    </row>
    <row r="33" spans="1:67" ht="12.95" customHeight="1" thickTop="1" thickBot="1" x14ac:dyDescent="0.3">
      <c r="A33" s="83"/>
      <c r="B33" s="61" t="s">
        <v>46</v>
      </c>
      <c r="C33" s="41">
        <f t="shared" si="19"/>
        <v>3</v>
      </c>
      <c r="D33" s="41">
        <f t="shared" si="20"/>
        <v>10</v>
      </c>
      <c r="E33" s="41">
        <f t="shared" si="20"/>
        <v>17</v>
      </c>
      <c r="F33" s="41">
        <f t="shared" si="20"/>
        <v>24</v>
      </c>
      <c r="G33" s="41">
        <f t="shared" si="21"/>
        <v>31</v>
      </c>
      <c r="H33" s="34" t="str">
        <f t="shared" si="21"/>
        <v/>
      </c>
      <c r="I33" s="62"/>
      <c r="J33" s="61" t="s">
        <v>46</v>
      </c>
      <c r="K33" s="41" t="str">
        <f t="shared" si="22"/>
        <v/>
      </c>
      <c r="L33" s="41">
        <f t="shared" si="23"/>
        <v>7</v>
      </c>
      <c r="M33" s="41">
        <f t="shared" si="23"/>
        <v>14</v>
      </c>
      <c r="N33" s="41">
        <f t="shared" si="23"/>
        <v>21</v>
      </c>
      <c r="O33" s="41">
        <f>IF(O32=IF(MOD(MID(DATA!Q3,6,4),4)=0,29,28),"",IF(O32="","",O32+1))</f>
        <v>28</v>
      </c>
      <c r="P33" s="34" t="str">
        <f>IF(P32=IF(MOD(MID(DATA!Q3,6,4),4)=0,29,28),"",IF(P32="","",P32+1))</f>
        <v/>
      </c>
      <c r="Q33" s="44"/>
      <c r="R33" s="61" t="s">
        <v>46</v>
      </c>
      <c r="S33" s="41" t="str">
        <f>IF(OR(P32=IF(MOD(MID(DATA!Q3,6,4),4)=0,29,28),O32=IF(MOD(MID(DATA!Q3,6,4),4)=0,29,28),N32=IF(MOD(MID(DATA!Q3,6,4),4)=0,29,28)),1,IF(S32="","",S32+1))</f>
        <v/>
      </c>
      <c r="T33" s="41">
        <f t="shared" si="24"/>
        <v>7</v>
      </c>
      <c r="U33" s="41">
        <f t="shared" si="24"/>
        <v>14</v>
      </c>
      <c r="V33" s="41">
        <f t="shared" si="24"/>
        <v>21</v>
      </c>
      <c r="W33" s="41">
        <f t="shared" si="25"/>
        <v>28</v>
      </c>
      <c r="X33" s="34" t="str">
        <f t="shared" si="25"/>
        <v/>
      </c>
      <c r="Y33" s="44"/>
      <c r="Z33" s="82"/>
      <c r="AA33" s="73" t="str">
        <f>IF(OR(DATA!D31=0,DATA!D31=""),"",DATA!D31)</f>
        <v/>
      </c>
      <c r="AB33" s="68" t="str">
        <f>IF(OR(DATA!E31=0,DATA!E31=""),"",DATA!E31)</f>
        <v/>
      </c>
      <c r="AC33" s="57"/>
      <c r="AD33" s="37"/>
      <c r="AG33" s="100" t="s">
        <v>47</v>
      </c>
      <c r="AH33" s="70">
        <f>DATA!B31</f>
        <v>21</v>
      </c>
      <c r="AI33" s="70">
        <f>DATA!C31</f>
        <v>21</v>
      </c>
      <c r="AJ33" s="70">
        <f>DATA!F31</f>
        <v>0</v>
      </c>
      <c r="AK33" s="71">
        <f>DATA!G31</f>
        <v>0</v>
      </c>
      <c r="AL33" s="70">
        <f>DATA!H31</f>
        <v>0</v>
      </c>
      <c r="AM33" s="71">
        <f>DATA!I31</f>
        <v>0</v>
      </c>
      <c r="AN33" s="70">
        <f>DATA!J31</f>
        <v>0</v>
      </c>
      <c r="AO33" s="71">
        <f>DATA!K31</f>
        <v>0</v>
      </c>
      <c r="AP33" s="70">
        <f>DATA!L31</f>
        <v>0</v>
      </c>
      <c r="AQ33" s="71">
        <f>DATA!M31</f>
        <v>0</v>
      </c>
      <c r="AR33" s="70">
        <f>DATA!N31</f>
        <v>0</v>
      </c>
      <c r="AS33" s="71">
        <f>DATA!O31</f>
        <v>0</v>
      </c>
      <c r="AT33" s="70">
        <f>DATA!P31</f>
        <v>0</v>
      </c>
      <c r="AU33" s="71">
        <f>DATA!Q31</f>
        <v>0</v>
      </c>
      <c r="AV33" s="70">
        <f>DATA!R31</f>
        <v>0</v>
      </c>
      <c r="AW33" s="71">
        <f>DATA!S31</f>
        <v>0</v>
      </c>
      <c r="AX33" s="70">
        <f>DATA!T31</f>
        <v>0</v>
      </c>
      <c r="AY33" s="71">
        <f>DATA!U31</f>
        <v>0</v>
      </c>
      <c r="AZ33" s="70">
        <f>DATA!V31</f>
        <v>0</v>
      </c>
      <c r="BA33" s="71">
        <f>DATA!W31</f>
        <v>0</v>
      </c>
      <c r="BB33" s="70">
        <f>DATA!X31</f>
        <v>0</v>
      </c>
      <c r="BC33" s="71">
        <f>DATA!Y31</f>
        <v>0</v>
      </c>
      <c r="BD33" s="70">
        <f>DATA!Z31</f>
        <v>0</v>
      </c>
      <c r="BE33" s="71">
        <f>DATA!AA31</f>
        <v>0</v>
      </c>
      <c r="BF33" s="70">
        <f>DATA!AB31</f>
        <v>0</v>
      </c>
      <c r="BG33" s="71">
        <f>DATA!AC31</f>
        <v>0</v>
      </c>
      <c r="BO33" s="29">
        <f t="shared" si="9"/>
        <v>0</v>
      </c>
    </row>
    <row r="34" spans="1:67" ht="12.95" customHeight="1" thickTop="1" thickBot="1" x14ac:dyDescent="0.3">
      <c r="A34" s="83"/>
      <c r="B34" s="61" t="s">
        <v>50</v>
      </c>
      <c r="C34" s="41">
        <f t="shared" si="19"/>
        <v>4</v>
      </c>
      <c r="D34" s="41">
        <f t="shared" si="20"/>
        <v>11</v>
      </c>
      <c r="E34" s="41">
        <f t="shared" si="20"/>
        <v>18</v>
      </c>
      <c r="F34" s="41">
        <f t="shared" si="20"/>
        <v>25</v>
      </c>
      <c r="G34" s="41" t="str">
        <f t="shared" si="21"/>
        <v/>
      </c>
      <c r="H34" s="34" t="str">
        <f t="shared" si="21"/>
        <v/>
      </c>
      <c r="I34" s="62"/>
      <c r="J34" s="61" t="s">
        <v>50</v>
      </c>
      <c r="K34" s="41">
        <f t="shared" si="22"/>
        <v>1</v>
      </c>
      <c r="L34" s="41">
        <f t="shared" si="23"/>
        <v>8</v>
      </c>
      <c r="M34" s="41">
        <f t="shared" si="23"/>
        <v>15</v>
      </c>
      <c r="N34" s="41">
        <f t="shared" si="23"/>
        <v>22</v>
      </c>
      <c r="O34" s="41" t="str">
        <f>IF(O33=IF(MOD(MID(DATA!Q3,6,4),4)=0,29,28),"",IF(O33="","",O33+1))</f>
        <v/>
      </c>
      <c r="P34" s="34" t="str">
        <f>IF(P33=IF(MOD(MID(DATA!Q3,6,4),4)=0,29,28),"",IF(P33="","",P33+1))</f>
        <v/>
      </c>
      <c r="Q34" s="44"/>
      <c r="R34" s="61" t="s">
        <v>50</v>
      </c>
      <c r="S34" s="41">
        <f>IF(OR(P33=IF(MOD(MID(DATA!Q3,6,4),4)=0,29,28),O33=IF(MOD(MID(DATA!Q3,6,4),4)=0,29,28),N33=IF(MOD(MID(DATA!Q3,6,4),4)=0,29,28)),1,IF(S33="","",S33+1))</f>
        <v>1</v>
      </c>
      <c r="T34" s="41">
        <f t="shared" si="24"/>
        <v>8</v>
      </c>
      <c r="U34" s="41">
        <f t="shared" si="24"/>
        <v>15</v>
      </c>
      <c r="V34" s="41">
        <f t="shared" si="24"/>
        <v>22</v>
      </c>
      <c r="W34" s="41">
        <f t="shared" si="25"/>
        <v>29</v>
      </c>
      <c r="X34" s="34" t="str">
        <f t="shared" si="25"/>
        <v/>
      </c>
      <c r="Y34" s="44"/>
      <c r="Z34" s="82"/>
      <c r="AA34" s="85" t="str">
        <f>IF(OR(DATA!D32=0,DATA!D32=""),"",DATA!D32)</f>
        <v/>
      </c>
      <c r="AB34" s="68" t="str">
        <f>IF(OR(DATA!E32=0,DATA!E32=""),"",DATA!E32)</f>
        <v/>
      </c>
      <c r="AC34" s="57"/>
      <c r="AD34" s="37"/>
      <c r="AG34" s="101" t="s">
        <v>47</v>
      </c>
      <c r="AH34" s="70">
        <f>DATA!B32</f>
        <v>22</v>
      </c>
      <c r="AI34" s="70">
        <f>DATA!C32</f>
        <v>22</v>
      </c>
      <c r="AJ34" s="70">
        <f>DATA!F32</f>
        <v>0</v>
      </c>
      <c r="AK34" s="71">
        <f>DATA!G32</f>
        <v>0</v>
      </c>
      <c r="AL34" s="70">
        <f>DATA!H32</f>
        <v>0</v>
      </c>
      <c r="AM34" s="71">
        <f>DATA!I32</f>
        <v>0</v>
      </c>
      <c r="AN34" s="70">
        <f>DATA!J32</f>
        <v>0</v>
      </c>
      <c r="AO34" s="71">
        <f>DATA!K32</f>
        <v>0</v>
      </c>
      <c r="AP34" s="70">
        <f>DATA!L32</f>
        <v>0</v>
      </c>
      <c r="AQ34" s="71">
        <f>DATA!M32</f>
        <v>0</v>
      </c>
      <c r="AR34" s="70">
        <f>DATA!N32</f>
        <v>0</v>
      </c>
      <c r="AS34" s="71">
        <f>DATA!O32</f>
        <v>0</v>
      </c>
      <c r="AT34" s="70">
        <f>DATA!P32</f>
        <v>0</v>
      </c>
      <c r="AU34" s="71">
        <f>DATA!Q32</f>
        <v>0</v>
      </c>
      <c r="AV34" s="70">
        <f>DATA!R32</f>
        <v>0</v>
      </c>
      <c r="AW34" s="71">
        <f>DATA!S32</f>
        <v>0</v>
      </c>
      <c r="AX34" s="70">
        <f>DATA!T32</f>
        <v>0</v>
      </c>
      <c r="AY34" s="71">
        <f>DATA!U32</f>
        <v>0</v>
      </c>
      <c r="AZ34" s="70">
        <f>DATA!V32</f>
        <v>0</v>
      </c>
      <c r="BA34" s="71">
        <f>DATA!W32</f>
        <v>0</v>
      </c>
      <c r="BB34" s="70">
        <f>DATA!X32</f>
        <v>0</v>
      </c>
      <c r="BC34" s="71">
        <f>DATA!Y32</f>
        <v>0</v>
      </c>
      <c r="BD34" s="70">
        <f>DATA!Z32</f>
        <v>0</v>
      </c>
      <c r="BE34" s="71">
        <f>DATA!AA32</f>
        <v>0</v>
      </c>
      <c r="BF34" s="70">
        <f>DATA!AB32</f>
        <v>0</v>
      </c>
      <c r="BG34" s="71">
        <f>DATA!AC32</f>
        <v>0</v>
      </c>
      <c r="BO34" s="29">
        <f t="shared" si="9"/>
        <v>0</v>
      </c>
    </row>
    <row r="35" spans="1:67" ht="12.95" customHeight="1" thickTop="1" thickBot="1" x14ac:dyDescent="0.3">
      <c r="A35" s="83"/>
      <c r="B35" s="61" t="s">
        <v>53</v>
      </c>
      <c r="C35" s="41">
        <f t="shared" si="19"/>
        <v>5</v>
      </c>
      <c r="D35" s="41">
        <f t="shared" si="20"/>
        <v>12</v>
      </c>
      <c r="E35" s="41">
        <f t="shared" si="20"/>
        <v>19</v>
      </c>
      <c r="F35" s="41">
        <f t="shared" si="20"/>
        <v>26</v>
      </c>
      <c r="G35" s="41" t="str">
        <f t="shared" si="21"/>
        <v/>
      </c>
      <c r="H35" s="34" t="str">
        <f t="shared" si="21"/>
        <v/>
      </c>
      <c r="I35" s="62"/>
      <c r="J35" s="61" t="s">
        <v>53</v>
      </c>
      <c r="K35" s="41">
        <f t="shared" si="22"/>
        <v>2</v>
      </c>
      <c r="L35" s="41">
        <f t="shared" si="23"/>
        <v>9</v>
      </c>
      <c r="M35" s="41">
        <f t="shared" si="23"/>
        <v>16</v>
      </c>
      <c r="N35" s="41">
        <f t="shared" si="23"/>
        <v>23</v>
      </c>
      <c r="O35" s="41" t="str">
        <f>IF(O34=IF(MOD(MID(DATA!Q3,6,4),4)=0,29,28),"",IF(O34="","",O34+1))</f>
        <v/>
      </c>
      <c r="P35" s="34" t="str">
        <f>IF(P34=IF(MOD(MID(DATA!Q3,6,4),4)=0,29,28),"",IF(P34="","",P34+1))</f>
        <v/>
      </c>
      <c r="Q35" s="44"/>
      <c r="R35" s="61" t="s">
        <v>53</v>
      </c>
      <c r="S35" s="41">
        <f>IF(OR(P34=IF(MOD(MID(DATA!Q3,6,4),4)=0,29,28),O34=IF(MOD(MID(DATA!Q3,6,4),4)=0,29,28),N34=IF(MOD(MID(DATA!Q3,6,4),4)=0,29,28)),1,IF(S34="","",S34+1))</f>
        <v>2</v>
      </c>
      <c r="T35" s="41">
        <f t="shared" si="24"/>
        <v>9</v>
      </c>
      <c r="U35" s="41">
        <f t="shared" si="24"/>
        <v>16</v>
      </c>
      <c r="V35" s="41">
        <f t="shared" si="24"/>
        <v>23</v>
      </c>
      <c r="W35" s="41">
        <f t="shared" si="25"/>
        <v>30</v>
      </c>
      <c r="X35" s="34" t="str">
        <f t="shared" si="25"/>
        <v/>
      </c>
      <c r="Y35" s="44"/>
      <c r="Z35" s="82"/>
      <c r="AA35" s="73" t="str">
        <f>IF(OR(DATA!D33=0,DATA!D33=""),"",DATA!D33)</f>
        <v/>
      </c>
      <c r="AB35" s="68" t="str">
        <f>IF(OR(DATA!E33=0,DATA!E33=""),"",DATA!E33)</f>
        <v/>
      </c>
      <c r="AC35" s="57"/>
      <c r="AD35" s="37"/>
      <c r="AG35" s="102" t="s">
        <v>47</v>
      </c>
      <c r="AH35" s="70">
        <f>DATA!B33</f>
        <v>23</v>
      </c>
      <c r="AI35" s="70">
        <f>DATA!C33</f>
        <v>23</v>
      </c>
      <c r="AJ35" s="70">
        <f>DATA!F33</f>
        <v>0</v>
      </c>
      <c r="AK35" s="71">
        <f>DATA!G33</f>
        <v>0</v>
      </c>
      <c r="AL35" s="70">
        <f>DATA!H33</f>
        <v>0</v>
      </c>
      <c r="AM35" s="71">
        <f>DATA!I33</f>
        <v>0</v>
      </c>
      <c r="AN35" s="70">
        <f>DATA!J33</f>
        <v>0</v>
      </c>
      <c r="AO35" s="71">
        <f>DATA!K33</f>
        <v>0</v>
      </c>
      <c r="AP35" s="70">
        <f>DATA!L33</f>
        <v>0</v>
      </c>
      <c r="AQ35" s="71">
        <f>DATA!M33</f>
        <v>0</v>
      </c>
      <c r="AR35" s="70">
        <f>DATA!N33</f>
        <v>0</v>
      </c>
      <c r="AS35" s="71">
        <f>DATA!O33</f>
        <v>0</v>
      </c>
      <c r="AT35" s="70">
        <f>DATA!P33</f>
        <v>0</v>
      </c>
      <c r="AU35" s="71">
        <f>DATA!Q33</f>
        <v>0</v>
      </c>
      <c r="AV35" s="70">
        <f>DATA!R33</f>
        <v>0</v>
      </c>
      <c r="AW35" s="71">
        <f>DATA!S33</f>
        <v>0</v>
      </c>
      <c r="AX35" s="70">
        <f>DATA!T33</f>
        <v>0</v>
      </c>
      <c r="AY35" s="71">
        <f>DATA!U33</f>
        <v>0</v>
      </c>
      <c r="AZ35" s="70">
        <f>DATA!V33</f>
        <v>0</v>
      </c>
      <c r="BA35" s="71">
        <f>DATA!W33</f>
        <v>0</v>
      </c>
      <c r="BB35" s="70">
        <f>DATA!X33</f>
        <v>0</v>
      </c>
      <c r="BC35" s="71">
        <f>DATA!Y33</f>
        <v>0</v>
      </c>
      <c r="BD35" s="70">
        <f>DATA!Z33</f>
        <v>0</v>
      </c>
      <c r="BE35" s="71">
        <f>DATA!AA33</f>
        <v>0</v>
      </c>
      <c r="BF35" s="70">
        <f>DATA!AB33</f>
        <v>0</v>
      </c>
      <c r="BG35" s="71">
        <f>DATA!AC33</f>
        <v>0</v>
      </c>
      <c r="BO35" s="29">
        <f t="shared" si="9"/>
        <v>0</v>
      </c>
    </row>
    <row r="36" spans="1:67" ht="12.95" customHeight="1" thickTop="1" thickBot="1" x14ac:dyDescent="0.3">
      <c r="A36" s="83"/>
      <c r="B36" s="77" t="s">
        <v>55</v>
      </c>
      <c r="C36" s="46">
        <f t="shared" si="19"/>
        <v>6</v>
      </c>
      <c r="D36" s="46">
        <f t="shared" si="20"/>
        <v>13</v>
      </c>
      <c r="E36" s="46">
        <f t="shared" si="20"/>
        <v>20</v>
      </c>
      <c r="F36" s="46">
        <f t="shared" si="20"/>
        <v>27</v>
      </c>
      <c r="G36" s="46" t="str">
        <f t="shared" si="21"/>
        <v/>
      </c>
      <c r="H36" s="47" t="str">
        <f t="shared" si="21"/>
        <v/>
      </c>
      <c r="I36" s="62"/>
      <c r="J36" s="77" t="s">
        <v>55</v>
      </c>
      <c r="K36" s="46">
        <f t="shared" si="22"/>
        <v>3</v>
      </c>
      <c r="L36" s="46">
        <f t="shared" si="23"/>
        <v>10</v>
      </c>
      <c r="M36" s="46">
        <f t="shared" si="23"/>
        <v>17</v>
      </c>
      <c r="N36" s="46">
        <f t="shared" si="23"/>
        <v>24</v>
      </c>
      <c r="O36" s="46" t="str">
        <f>IF(O35=IF(MOD(MID(DATA!Q3,6,4),4)=0,29,28),"",IF(O35="","",O35+1))</f>
        <v/>
      </c>
      <c r="P36" s="47" t="str">
        <f>IF(P35=IF(MOD(MID(DATA!Q3,6,4),4)=0,29,28),"",IF(P35="","",P35+1))</f>
        <v/>
      </c>
      <c r="Q36" s="44"/>
      <c r="R36" s="77" t="s">
        <v>55</v>
      </c>
      <c r="S36" s="46">
        <f>IF(OR(P35=IF(MOD(MID(DATA!Q3,6,4),4)=0,29,28),O35=IF(MOD(MID(DATA!Q3,6,4),4)=0,29,28),N35=IF(MOD(MID(DATA!Q3,6,4),4)=0,29,28)),1,IF(S35="","",S35+1))</f>
        <v>3</v>
      </c>
      <c r="T36" s="46">
        <f t="shared" si="24"/>
        <v>10</v>
      </c>
      <c r="U36" s="46">
        <f t="shared" si="24"/>
        <v>17</v>
      </c>
      <c r="V36" s="46">
        <f t="shared" si="24"/>
        <v>24</v>
      </c>
      <c r="W36" s="46">
        <f t="shared" si="25"/>
        <v>31</v>
      </c>
      <c r="X36" s="47" t="str">
        <f t="shared" si="25"/>
        <v/>
      </c>
      <c r="Y36" s="44"/>
      <c r="Z36" s="82"/>
      <c r="AA36" s="73" t="str">
        <f>IF(OR(DATA!D34=0,DATA!D34=""),"",DATA!D34)</f>
        <v/>
      </c>
      <c r="AB36" s="68" t="str">
        <f>IF(OR(DATA!E34=0,DATA!E34=""),"",DATA!E34)</f>
        <v/>
      </c>
      <c r="AC36" s="57"/>
      <c r="AD36" s="37"/>
      <c r="AG36" s="103" t="s">
        <v>47</v>
      </c>
      <c r="AH36" s="70">
        <f>DATA!B34</f>
        <v>24</v>
      </c>
      <c r="AI36" s="70">
        <f>DATA!C34</f>
        <v>24</v>
      </c>
      <c r="AJ36" s="70">
        <f>DATA!F34</f>
        <v>0</v>
      </c>
      <c r="AK36" s="71">
        <f>DATA!G34</f>
        <v>0</v>
      </c>
      <c r="AL36" s="70">
        <f>DATA!H34</f>
        <v>0</v>
      </c>
      <c r="AM36" s="71">
        <f>DATA!I34</f>
        <v>0</v>
      </c>
      <c r="AN36" s="70">
        <f>DATA!J34</f>
        <v>0</v>
      </c>
      <c r="AO36" s="71">
        <f>DATA!K34</f>
        <v>0</v>
      </c>
      <c r="AP36" s="70">
        <f>DATA!L34</f>
        <v>0</v>
      </c>
      <c r="AQ36" s="71">
        <f>DATA!M34</f>
        <v>0</v>
      </c>
      <c r="AR36" s="70">
        <f>DATA!N34</f>
        <v>0</v>
      </c>
      <c r="AS36" s="71">
        <f>DATA!O34</f>
        <v>0</v>
      </c>
      <c r="AT36" s="70">
        <f>DATA!P34</f>
        <v>0</v>
      </c>
      <c r="AU36" s="71">
        <f>DATA!Q34</f>
        <v>0</v>
      </c>
      <c r="AV36" s="70">
        <f>DATA!R34</f>
        <v>0</v>
      </c>
      <c r="AW36" s="71">
        <f>DATA!S34</f>
        <v>0</v>
      </c>
      <c r="AX36" s="70">
        <f>DATA!T34</f>
        <v>0</v>
      </c>
      <c r="AY36" s="71">
        <f>DATA!U34</f>
        <v>0</v>
      </c>
      <c r="AZ36" s="70">
        <f>DATA!V34</f>
        <v>0</v>
      </c>
      <c r="BA36" s="71">
        <f>DATA!W34</f>
        <v>0</v>
      </c>
      <c r="BB36" s="70">
        <f>DATA!X34</f>
        <v>0</v>
      </c>
      <c r="BC36" s="71">
        <f>DATA!Y34</f>
        <v>0</v>
      </c>
      <c r="BD36" s="70">
        <f>DATA!Z34</f>
        <v>0</v>
      </c>
      <c r="BE36" s="71">
        <f>DATA!AA34</f>
        <v>0</v>
      </c>
      <c r="BF36" s="70">
        <f>DATA!AB34</f>
        <v>0</v>
      </c>
      <c r="BG36" s="71">
        <f>DATA!AC34</f>
        <v>0</v>
      </c>
      <c r="BO36" s="29">
        <f t="shared" si="9"/>
        <v>0</v>
      </c>
    </row>
    <row r="37" spans="1:67" ht="6.95" customHeight="1" thickTop="1" thickBot="1" x14ac:dyDescent="0.3">
      <c r="A37" s="83"/>
      <c r="B37" s="81"/>
      <c r="C37" s="45"/>
      <c r="D37" s="45"/>
      <c r="E37" s="45"/>
      <c r="F37" s="45"/>
      <c r="G37" s="45"/>
      <c r="H37" s="45"/>
      <c r="I37" s="81"/>
      <c r="J37" s="81"/>
      <c r="K37" s="45"/>
      <c r="L37" s="45"/>
      <c r="M37" s="45"/>
      <c r="N37" s="45"/>
      <c r="O37" s="45"/>
      <c r="P37" s="45"/>
      <c r="Q37" s="81"/>
      <c r="R37" s="81"/>
      <c r="S37" s="45"/>
      <c r="T37" s="45"/>
      <c r="U37" s="45"/>
      <c r="V37" s="45"/>
      <c r="W37" s="45"/>
      <c r="X37" s="45"/>
      <c r="Y37" s="44"/>
      <c r="Z37" s="294"/>
      <c r="AA37" s="295" t="str">
        <f>IF(OR(DATA!D35=0,DATA!D35=""),"",DATA!D35)</f>
        <v/>
      </c>
      <c r="AB37" s="297" t="str">
        <f>IF(OR(DATA!E35=0,DATA!E35=""),"",DATA!E35)</f>
        <v/>
      </c>
      <c r="AC37" s="95"/>
      <c r="AD37" s="37"/>
      <c r="AG37" s="317" t="s">
        <v>47</v>
      </c>
      <c r="AH37" s="315">
        <f>DATA!B35</f>
        <v>25</v>
      </c>
      <c r="AI37" s="315">
        <f>DATA!C35</f>
        <v>25</v>
      </c>
      <c r="AJ37" s="315">
        <f>DATA!F35</f>
        <v>0</v>
      </c>
      <c r="AK37" s="313">
        <f>DATA!G35</f>
        <v>0</v>
      </c>
      <c r="AL37" s="311">
        <f>DATA!H35</f>
        <v>0</v>
      </c>
      <c r="AM37" s="313">
        <f>DATA!I35</f>
        <v>0</v>
      </c>
      <c r="AN37" s="311">
        <f>DATA!J35</f>
        <v>0</v>
      </c>
      <c r="AO37" s="313">
        <f>DATA!K35</f>
        <v>0</v>
      </c>
      <c r="AP37" s="311">
        <f>DATA!L35</f>
        <v>0</v>
      </c>
      <c r="AQ37" s="313">
        <f>DATA!M35</f>
        <v>0</v>
      </c>
      <c r="AR37" s="311">
        <f>DATA!N35</f>
        <v>0</v>
      </c>
      <c r="AS37" s="313">
        <f>DATA!O35</f>
        <v>0</v>
      </c>
      <c r="AT37" s="311">
        <f>DATA!P35</f>
        <v>0</v>
      </c>
      <c r="AU37" s="313">
        <f>DATA!Q35</f>
        <v>0</v>
      </c>
      <c r="AV37" s="311">
        <f>DATA!R35</f>
        <v>0</v>
      </c>
      <c r="AW37" s="313">
        <f>DATA!S35</f>
        <v>0</v>
      </c>
      <c r="AX37" s="311">
        <f>DATA!T35</f>
        <v>0</v>
      </c>
      <c r="AY37" s="313">
        <f>DATA!U35</f>
        <v>0</v>
      </c>
      <c r="AZ37" s="311">
        <f>DATA!V35</f>
        <v>0</v>
      </c>
      <c r="BA37" s="313">
        <f>DATA!W35</f>
        <v>0</v>
      </c>
      <c r="BB37" s="311">
        <f>DATA!X35</f>
        <v>0</v>
      </c>
      <c r="BC37" s="313">
        <f>DATA!Y35</f>
        <v>0</v>
      </c>
      <c r="BD37" s="311">
        <f>DATA!Z35</f>
        <v>0</v>
      </c>
      <c r="BE37" s="313">
        <f>DATA!AA35</f>
        <v>0</v>
      </c>
      <c r="BF37" s="311">
        <f>DATA!AB35</f>
        <v>0</v>
      </c>
      <c r="BG37" s="313">
        <f>DATA!AC35</f>
        <v>0</v>
      </c>
      <c r="BO37" s="29">
        <f t="shared" si="9"/>
        <v>0</v>
      </c>
    </row>
    <row r="38" spans="1:67" ht="6.95" customHeight="1" thickBot="1" x14ac:dyDescent="0.3">
      <c r="A38" s="83"/>
      <c r="B38" s="305" t="s">
        <v>30</v>
      </c>
      <c r="C38" s="307" t="str">
        <f>CONCATENATE("April ",MID(DATA!Q3,6,4))</f>
        <v>April 2018</v>
      </c>
      <c r="D38" s="307"/>
      <c r="E38" s="307"/>
      <c r="F38" s="307"/>
      <c r="G38" s="307"/>
      <c r="H38" s="308"/>
      <c r="I38" s="44"/>
      <c r="J38" s="305" t="s">
        <v>30</v>
      </c>
      <c r="K38" s="307" t="str">
        <f>CONCATENATE("Mei ",MID(DATA!Q3,6,4))</f>
        <v>Mei 2018</v>
      </c>
      <c r="L38" s="307"/>
      <c r="M38" s="307"/>
      <c r="N38" s="307"/>
      <c r="O38" s="307"/>
      <c r="P38" s="308"/>
      <c r="Q38" s="44"/>
      <c r="R38" s="305" t="s">
        <v>30</v>
      </c>
      <c r="S38" s="307" t="str">
        <f>CONCATENATE("Juni ",MID(DATA!Q3,6,4))</f>
        <v>Juni 2018</v>
      </c>
      <c r="T38" s="307"/>
      <c r="U38" s="307"/>
      <c r="V38" s="307"/>
      <c r="W38" s="307"/>
      <c r="X38" s="308"/>
      <c r="Y38" s="44"/>
      <c r="Z38" s="294"/>
      <c r="AA38" s="296"/>
      <c r="AB38" s="298"/>
      <c r="AC38" s="95"/>
      <c r="AD38" s="37"/>
      <c r="AG38" s="318"/>
      <c r="AH38" s="316"/>
      <c r="AI38" s="316"/>
      <c r="AJ38" s="316"/>
      <c r="AK38" s="314"/>
      <c r="AL38" s="312"/>
      <c r="AM38" s="314"/>
      <c r="AN38" s="312"/>
      <c r="AO38" s="314"/>
      <c r="AP38" s="312"/>
      <c r="AQ38" s="314"/>
      <c r="AR38" s="312"/>
      <c r="AS38" s="314"/>
      <c r="AT38" s="312"/>
      <c r="AU38" s="314"/>
      <c r="AV38" s="312"/>
      <c r="AW38" s="314"/>
      <c r="AX38" s="312"/>
      <c r="AY38" s="314"/>
      <c r="AZ38" s="312"/>
      <c r="BA38" s="314"/>
      <c r="BB38" s="312"/>
      <c r="BC38" s="314"/>
      <c r="BD38" s="312"/>
      <c r="BE38" s="314"/>
      <c r="BF38" s="312"/>
      <c r="BG38" s="314"/>
      <c r="BO38" s="29">
        <f t="shared" si="9"/>
        <v>0</v>
      </c>
    </row>
    <row r="39" spans="1:67" ht="12.95" customHeight="1" thickTop="1" thickBot="1" x14ac:dyDescent="0.3">
      <c r="A39" s="83"/>
      <c r="B39" s="306"/>
      <c r="C39" s="309"/>
      <c r="D39" s="309"/>
      <c r="E39" s="309"/>
      <c r="F39" s="309"/>
      <c r="G39" s="309"/>
      <c r="H39" s="310"/>
      <c r="I39" s="44"/>
      <c r="J39" s="306"/>
      <c r="K39" s="309"/>
      <c r="L39" s="309"/>
      <c r="M39" s="309"/>
      <c r="N39" s="309"/>
      <c r="O39" s="309"/>
      <c r="P39" s="310"/>
      <c r="Q39" s="44"/>
      <c r="R39" s="306"/>
      <c r="S39" s="309"/>
      <c r="T39" s="309"/>
      <c r="U39" s="309"/>
      <c r="V39" s="309"/>
      <c r="W39" s="309"/>
      <c r="X39" s="310"/>
      <c r="Y39" s="44"/>
      <c r="Z39" s="82"/>
      <c r="AA39" s="73" t="str">
        <f>IF(OR(DATA!D36=0,DATA!D36=""),"",DATA!D36)</f>
        <v/>
      </c>
      <c r="AB39" s="68" t="str">
        <f>IF(OR(DATA!E36=0,DATA!E36=""),"",DATA!E36)</f>
        <v/>
      </c>
      <c r="AC39" s="95"/>
      <c r="AD39" s="37"/>
      <c r="AG39" s="104" t="s">
        <v>47</v>
      </c>
      <c r="AH39" s="70">
        <f>DATA!B36</f>
        <v>26</v>
      </c>
      <c r="AI39" s="70">
        <f>DATA!C36</f>
        <v>26</v>
      </c>
      <c r="AJ39" s="70">
        <f>DATA!F36</f>
        <v>0</v>
      </c>
      <c r="AK39" s="71">
        <f>DATA!G36</f>
        <v>0</v>
      </c>
      <c r="AL39" s="70">
        <f>DATA!H36</f>
        <v>0</v>
      </c>
      <c r="AM39" s="71">
        <f>DATA!I36</f>
        <v>0</v>
      </c>
      <c r="AN39" s="70">
        <f>DATA!J36</f>
        <v>0</v>
      </c>
      <c r="AO39" s="71">
        <f>DATA!K36</f>
        <v>0</v>
      </c>
      <c r="AP39" s="70">
        <f>DATA!L36</f>
        <v>0</v>
      </c>
      <c r="AQ39" s="71">
        <f>DATA!M36</f>
        <v>0</v>
      </c>
      <c r="AR39" s="70">
        <f>DATA!N36</f>
        <v>0</v>
      </c>
      <c r="AS39" s="71">
        <f>DATA!O36</f>
        <v>0</v>
      </c>
      <c r="AT39" s="70">
        <f>DATA!P36</f>
        <v>0</v>
      </c>
      <c r="AU39" s="71">
        <f>DATA!Q36</f>
        <v>0</v>
      </c>
      <c r="AV39" s="70">
        <f>DATA!R36</f>
        <v>0</v>
      </c>
      <c r="AW39" s="71">
        <f>DATA!S36</f>
        <v>0</v>
      </c>
      <c r="AX39" s="70">
        <f>DATA!T36</f>
        <v>0</v>
      </c>
      <c r="AY39" s="71">
        <f>DATA!U36</f>
        <v>0</v>
      </c>
      <c r="AZ39" s="70">
        <f>DATA!V36</f>
        <v>0</v>
      </c>
      <c r="BA39" s="71">
        <f>DATA!W36</f>
        <v>0</v>
      </c>
      <c r="BB39" s="70">
        <f>DATA!X36</f>
        <v>0</v>
      </c>
      <c r="BC39" s="71">
        <f>DATA!Y36</f>
        <v>0</v>
      </c>
      <c r="BD39" s="70">
        <f>DATA!Z36</f>
        <v>0</v>
      </c>
      <c r="BE39" s="71">
        <f>DATA!AA36</f>
        <v>0</v>
      </c>
      <c r="BF39" s="70">
        <f>DATA!AB36</f>
        <v>0</v>
      </c>
      <c r="BG39" s="71">
        <f>DATA!AC36</f>
        <v>0</v>
      </c>
      <c r="BO39" s="29">
        <f t="shared" si="9"/>
        <v>0</v>
      </c>
    </row>
    <row r="40" spans="1:67" ht="12.95" customHeight="1" thickTop="1" thickBot="1" x14ac:dyDescent="0.3">
      <c r="A40" s="83"/>
      <c r="B40" s="50" t="s">
        <v>35</v>
      </c>
      <c r="C40" s="51">
        <f>IF(OR(X36=31,W36=31),1,"")</f>
        <v>1</v>
      </c>
      <c r="D40" s="51">
        <f>C46+1</f>
        <v>8</v>
      </c>
      <c r="E40" s="51">
        <f>D46+1</f>
        <v>15</v>
      </c>
      <c r="F40" s="51">
        <f>E46+1</f>
        <v>22</v>
      </c>
      <c r="G40" s="51">
        <f>F46+1</f>
        <v>29</v>
      </c>
      <c r="H40" s="30" t="str">
        <f>IF(G46=30,"",IF(G46="","",G46+1))</f>
        <v/>
      </c>
      <c r="I40" s="52"/>
      <c r="J40" s="50" t="s">
        <v>35</v>
      </c>
      <c r="K40" s="51" t="str">
        <f>IF(OR(G46=30,G46=30),1,"")</f>
        <v/>
      </c>
      <c r="L40" s="51">
        <f>K46+1</f>
        <v>6</v>
      </c>
      <c r="M40" s="51">
        <f>L46+1</f>
        <v>13</v>
      </c>
      <c r="N40" s="51">
        <f>M46+1</f>
        <v>20</v>
      </c>
      <c r="O40" s="51">
        <f>N46+1</f>
        <v>27</v>
      </c>
      <c r="P40" s="30" t="str">
        <f>IF(O46=31,"",IF(O46="","",O46+1))</f>
        <v/>
      </c>
      <c r="Q40" s="53"/>
      <c r="R40" s="50" t="s">
        <v>35</v>
      </c>
      <c r="S40" s="51" t="str">
        <f>IF(OR(P46=31,O46=31),1,"")</f>
        <v/>
      </c>
      <c r="T40" s="51">
        <f>S46+1</f>
        <v>3</v>
      </c>
      <c r="U40" s="51">
        <f>T46+1</f>
        <v>10</v>
      </c>
      <c r="V40" s="51">
        <f>U46+1</f>
        <v>17</v>
      </c>
      <c r="W40" s="51">
        <f>V46+1</f>
        <v>24</v>
      </c>
      <c r="X40" s="30" t="str">
        <f>IF(W46=30,"",IF(W46="","",W46+1))</f>
        <v/>
      </c>
      <c r="Y40" s="44"/>
      <c r="Z40" s="82"/>
      <c r="AA40" s="73" t="str">
        <f>IF(OR(DATA!D37=0,DATA!D37=""),"",DATA!D37)</f>
        <v/>
      </c>
      <c r="AB40" s="105" t="str">
        <f>IF(OR(DATA!E37=0,DATA!E37=""),"",DATA!E37)</f>
        <v/>
      </c>
      <c r="AC40" s="95"/>
      <c r="AD40" s="37"/>
      <c r="AG40" s="106" t="s">
        <v>47</v>
      </c>
      <c r="AH40" s="70">
        <f>DATA!B37</f>
        <v>27</v>
      </c>
      <c r="AI40" s="70">
        <f>DATA!C37</f>
        <v>27</v>
      </c>
      <c r="AJ40" s="70">
        <f>DATA!F37</f>
        <v>0</v>
      </c>
      <c r="AK40" s="71">
        <f>DATA!G37</f>
        <v>0</v>
      </c>
      <c r="AL40" s="70">
        <f>DATA!H37</f>
        <v>0</v>
      </c>
      <c r="AM40" s="71">
        <f>DATA!I37</f>
        <v>0</v>
      </c>
      <c r="AN40" s="70">
        <f>DATA!J37</f>
        <v>0</v>
      </c>
      <c r="AO40" s="71">
        <f>DATA!K37</f>
        <v>0</v>
      </c>
      <c r="AP40" s="70">
        <f>DATA!L37</f>
        <v>0</v>
      </c>
      <c r="AQ40" s="71">
        <f>DATA!M37</f>
        <v>0</v>
      </c>
      <c r="AR40" s="70">
        <f>DATA!N37</f>
        <v>0</v>
      </c>
      <c r="AS40" s="71">
        <f>DATA!O37</f>
        <v>0</v>
      </c>
      <c r="AT40" s="70">
        <f>DATA!P37</f>
        <v>0</v>
      </c>
      <c r="AU40" s="71">
        <f>DATA!Q37</f>
        <v>0</v>
      </c>
      <c r="AV40" s="70">
        <f>DATA!R37</f>
        <v>0</v>
      </c>
      <c r="AW40" s="71">
        <f>DATA!S37</f>
        <v>0</v>
      </c>
      <c r="AX40" s="70">
        <f>DATA!T37</f>
        <v>0</v>
      </c>
      <c r="AY40" s="71">
        <f>DATA!U37</f>
        <v>0</v>
      </c>
      <c r="AZ40" s="70">
        <f>DATA!V37</f>
        <v>0</v>
      </c>
      <c r="BA40" s="71">
        <f>DATA!W37</f>
        <v>0</v>
      </c>
      <c r="BB40" s="70">
        <f>DATA!X37</f>
        <v>0</v>
      </c>
      <c r="BC40" s="71">
        <f>DATA!Y37</f>
        <v>0</v>
      </c>
      <c r="BD40" s="70">
        <f>DATA!Z37</f>
        <v>0</v>
      </c>
      <c r="BE40" s="71">
        <f>DATA!AA37</f>
        <v>0</v>
      </c>
      <c r="BF40" s="70">
        <f>DATA!AB37</f>
        <v>0</v>
      </c>
      <c r="BG40" s="71">
        <f>DATA!AC37</f>
        <v>0</v>
      </c>
      <c r="BO40" s="29">
        <f t="shared" si="9"/>
        <v>0</v>
      </c>
    </row>
    <row r="41" spans="1:67" ht="12.95" customHeight="1" thickTop="1" thickBot="1" x14ac:dyDescent="0.3">
      <c r="A41" s="83"/>
      <c r="B41" s="61" t="s">
        <v>40</v>
      </c>
      <c r="C41" s="41">
        <f t="shared" ref="C41:C46" si="26">IF(OR(X30=31,W30=31),1,IF(C40="","",C40+1))</f>
        <v>2</v>
      </c>
      <c r="D41" s="41">
        <f t="shared" ref="D41:F46" si="27">D40+1</f>
        <v>9</v>
      </c>
      <c r="E41" s="41">
        <f t="shared" si="27"/>
        <v>16</v>
      </c>
      <c r="F41" s="41">
        <f t="shared" si="27"/>
        <v>23</v>
      </c>
      <c r="G41" s="41">
        <f t="shared" ref="G41:H46" si="28">IF(G40=30,"",IF(G40="","",G40+1))</f>
        <v>30</v>
      </c>
      <c r="H41" s="34" t="str">
        <f t="shared" si="28"/>
        <v/>
      </c>
      <c r="I41" s="62"/>
      <c r="J41" s="61" t="s">
        <v>40</v>
      </c>
      <c r="K41" s="41" t="str">
        <f t="shared" ref="K41:K46" si="29">IF(OR(H40=30,G40=30),1,IF(K40="","",K40+1))</f>
        <v/>
      </c>
      <c r="L41" s="41">
        <f t="shared" ref="L41:N46" si="30">L40+1</f>
        <v>7</v>
      </c>
      <c r="M41" s="41">
        <f t="shared" si="30"/>
        <v>14</v>
      </c>
      <c r="N41" s="41">
        <f t="shared" si="30"/>
        <v>21</v>
      </c>
      <c r="O41" s="41">
        <f>IF(O40=31,"",IF(O40="","",O40+1))</f>
        <v>28</v>
      </c>
      <c r="P41" s="34" t="str">
        <f>IF(P40=31,"",IF(P40="","",P40+1))</f>
        <v/>
      </c>
      <c r="Q41" s="44"/>
      <c r="R41" s="61" t="s">
        <v>40</v>
      </c>
      <c r="S41" s="41" t="str">
        <f t="shared" ref="S41:S46" si="31">IF(OR(P40=31,O40=31),1,IF(S40="","",S40+1))</f>
        <v/>
      </c>
      <c r="T41" s="41">
        <f t="shared" ref="T41:V46" si="32">T40+1</f>
        <v>4</v>
      </c>
      <c r="U41" s="41">
        <f t="shared" si="32"/>
        <v>11</v>
      </c>
      <c r="V41" s="41">
        <f t="shared" si="32"/>
        <v>18</v>
      </c>
      <c r="W41" s="41">
        <f t="shared" ref="W41:X46" si="33">IF(W40=30,"",IF(W40="","",W40+1))</f>
        <v>25</v>
      </c>
      <c r="X41" s="34" t="str">
        <f t="shared" si="33"/>
        <v/>
      </c>
      <c r="Y41" s="44"/>
      <c r="Z41" s="82"/>
      <c r="AA41" s="73" t="str">
        <f>IF(OR(DATA!D38=0,DATA!D38=""),"",DATA!D38)</f>
        <v/>
      </c>
      <c r="AB41" s="105" t="str">
        <f>IF(OR(DATA!E38=0,DATA!E38=""),"",DATA!E38)</f>
        <v/>
      </c>
      <c r="AC41" s="95"/>
      <c r="AD41" s="37"/>
      <c r="AG41" s="107" t="s">
        <v>47</v>
      </c>
      <c r="AH41" s="70">
        <f>DATA!B38</f>
        <v>28</v>
      </c>
      <c r="AI41" s="70">
        <f>DATA!C38</f>
        <v>28</v>
      </c>
      <c r="AJ41" s="70">
        <f>DATA!F38</f>
        <v>0</v>
      </c>
      <c r="AK41" s="71">
        <f>DATA!G38</f>
        <v>0</v>
      </c>
      <c r="AL41" s="70">
        <f>DATA!H38</f>
        <v>0</v>
      </c>
      <c r="AM41" s="71">
        <f>DATA!I38</f>
        <v>0</v>
      </c>
      <c r="AN41" s="70">
        <f>DATA!J38</f>
        <v>0</v>
      </c>
      <c r="AO41" s="71">
        <f>DATA!K38</f>
        <v>0</v>
      </c>
      <c r="AP41" s="70">
        <f>DATA!L38</f>
        <v>0</v>
      </c>
      <c r="AQ41" s="71">
        <f>DATA!M38</f>
        <v>0</v>
      </c>
      <c r="AR41" s="70">
        <f>DATA!N38</f>
        <v>0</v>
      </c>
      <c r="AS41" s="71">
        <f>DATA!O38</f>
        <v>0</v>
      </c>
      <c r="AT41" s="70">
        <f>DATA!P38</f>
        <v>0</v>
      </c>
      <c r="AU41" s="71">
        <f>DATA!Q38</f>
        <v>0</v>
      </c>
      <c r="AV41" s="70">
        <f>DATA!R38</f>
        <v>0</v>
      </c>
      <c r="AW41" s="71">
        <f>DATA!S38</f>
        <v>0</v>
      </c>
      <c r="AX41" s="70">
        <f>DATA!T38</f>
        <v>0</v>
      </c>
      <c r="AY41" s="71">
        <f>DATA!U38</f>
        <v>0</v>
      </c>
      <c r="AZ41" s="70">
        <f>DATA!V38</f>
        <v>0</v>
      </c>
      <c r="BA41" s="71">
        <f>DATA!W38</f>
        <v>0</v>
      </c>
      <c r="BB41" s="70">
        <f>DATA!X38</f>
        <v>0</v>
      </c>
      <c r="BC41" s="71">
        <f>DATA!Y38</f>
        <v>0</v>
      </c>
      <c r="BD41" s="70">
        <f>DATA!Z38</f>
        <v>0</v>
      </c>
      <c r="BE41" s="71">
        <f>DATA!AA38</f>
        <v>0</v>
      </c>
      <c r="BF41" s="70">
        <f>DATA!AB38</f>
        <v>0</v>
      </c>
      <c r="BG41" s="71">
        <f>DATA!AC38</f>
        <v>0</v>
      </c>
      <c r="BO41" s="29">
        <f t="shared" si="9"/>
        <v>0</v>
      </c>
    </row>
    <row r="42" spans="1:67" ht="12.95" customHeight="1" thickTop="1" thickBot="1" x14ac:dyDescent="0.3">
      <c r="A42" s="83"/>
      <c r="B42" s="61" t="s">
        <v>43</v>
      </c>
      <c r="C42" s="41">
        <f t="shared" si="26"/>
        <v>3</v>
      </c>
      <c r="D42" s="41">
        <f t="shared" si="27"/>
        <v>10</v>
      </c>
      <c r="E42" s="41">
        <f t="shared" si="27"/>
        <v>17</v>
      </c>
      <c r="F42" s="41">
        <f t="shared" si="27"/>
        <v>24</v>
      </c>
      <c r="G42" s="41" t="str">
        <f t="shared" si="28"/>
        <v/>
      </c>
      <c r="H42" s="34" t="str">
        <f t="shared" si="28"/>
        <v/>
      </c>
      <c r="I42" s="62"/>
      <c r="J42" s="61" t="s">
        <v>43</v>
      </c>
      <c r="K42" s="41">
        <f t="shared" si="29"/>
        <v>1</v>
      </c>
      <c r="L42" s="41">
        <f t="shared" si="30"/>
        <v>8</v>
      </c>
      <c r="M42" s="41">
        <f t="shared" si="30"/>
        <v>15</v>
      </c>
      <c r="N42" s="41">
        <f t="shared" si="30"/>
        <v>22</v>
      </c>
      <c r="O42" s="41">
        <f t="shared" ref="O42:P46" si="34">IF(O41=31,"",IF(O41="","",O41+1))</f>
        <v>29</v>
      </c>
      <c r="P42" s="34" t="str">
        <f t="shared" si="34"/>
        <v/>
      </c>
      <c r="Q42" s="44"/>
      <c r="R42" s="61" t="s">
        <v>43</v>
      </c>
      <c r="S42" s="41" t="str">
        <f t="shared" si="31"/>
        <v/>
      </c>
      <c r="T42" s="41">
        <f t="shared" si="32"/>
        <v>5</v>
      </c>
      <c r="U42" s="41">
        <f t="shared" si="32"/>
        <v>12</v>
      </c>
      <c r="V42" s="41">
        <f t="shared" si="32"/>
        <v>19</v>
      </c>
      <c r="W42" s="41">
        <f t="shared" si="33"/>
        <v>26</v>
      </c>
      <c r="X42" s="34" t="str">
        <f t="shared" si="33"/>
        <v/>
      </c>
      <c r="Y42" s="44"/>
      <c r="Z42" s="82"/>
      <c r="AA42" s="85" t="str">
        <f>IF(OR(DATA!D39=0,DATA!D39=""),"",DATA!D39)</f>
        <v/>
      </c>
      <c r="AB42" s="105" t="str">
        <f>IF(OR(DATA!E39=0,DATA!E39=""),"",DATA!E39)</f>
        <v/>
      </c>
      <c r="AC42" s="57"/>
      <c r="AD42" s="37"/>
      <c r="AG42" s="108" t="s">
        <v>47</v>
      </c>
      <c r="AH42" s="70">
        <f>DATA!B39</f>
        <v>29</v>
      </c>
      <c r="AI42" s="70">
        <f>DATA!C39</f>
        <v>29</v>
      </c>
      <c r="AJ42" s="70">
        <f>DATA!F39</f>
        <v>0</v>
      </c>
      <c r="AK42" s="71">
        <f>DATA!G39</f>
        <v>0</v>
      </c>
      <c r="AL42" s="70">
        <f>DATA!H39</f>
        <v>0</v>
      </c>
      <c r="AM42" s="71">
        <f>DATA!I39</f>
        <v>0</v>
      </c>
      <c r="AN42" s="70">
        <f>DATA!J39</f>
        <v>0</v>
      </c>
      <c r="AO42" s="71">
        <f>DATA!K39</f>
        <v>0</v>
      </c>
      <c r="AP42" s="70">
        <f>DATA!L39</f>
        <v>0</v>
      </c>
      <c r="AQ42" s="71">
        <f>DATA!M39</f>
        <v>0</v>
      </c>
      <c r="AR42" s="70">
        <f>DATA!N39</f>
        <v>0</v>
      </c>
      <c r="AS42" s="71">
        <f>DATA!O39</f>
        <v>0</v>
      </c>
      <c r="AT42" s="70">
        <f>DATA!P39</f>
        <v>0</v>
      </c>
      <c r="AU42" s="71">
        <f>DATA!Q39</f>
        <v>0</v>
      </c>
      <c r="AV42" s="70">
        <f>DATA!R39</f>
        <v>0</v>
      </c>
      <c r="AW42" s="71">
        <f>DATA!S39</f>
        <v>0</v>
      </c>
      <c r="AX42" s="70">
        <f>DATA!T39</f>
        <v>0</v>
      </c>
      <c r="AY42" s="71">
        <f>DATA!U39</f>
        <v>0</v>
      </c>
      <c r="AZ42" s="70">
        <f>DATA!V39</f>
        <v>0</v>
      </c>
      <c r="BA42" s="71">
        <f>DATA!W39</f>
        <v>0</v>
      </c>
      <c r="BB42" s="70">
        <f>DATA!X39</f>
        <v>0</v>
      </c>
      <c r="BC42" s="71">
        <f>DATA!Y39</f>
        <v>0</v>
      </c>
      <c r="BD42" s="70">
        <f>DATA!Z39</f>
        <v>0</v>
      </c>
      <c r="BE42" s="71">
        <f>DATA!AA39</f>
        <v>0</v>
      </c>
      <c r="BF42" s="70">
        <f>DATA!AB39</f>
        <v>0</v>
      </c>
      <c r="BG42" s="71">
        <f>DATA!AC39</f>
        <v>0</v>
      </c>
      <c r="BO42" s="29">
        <f t="shared" si="9"/>
        <v>0</v>
      </c>
    </row>
    <row r="43" spans="1:67" ht="12.95" customHeight="1" thickTop="1" thickBot="1" x14ac:dyDescent="0.3">
      <c r="A43" s="83"/>
      <c r="B43" s="61" t="s">
        <v>46</v>
      </c>
      <c r="C43" s="41">
        <f t="shared" si="26"/>
        <v>4</v>
      </c>
      <c r="D43" s="41">
        <f t="shared" si="27"/>
        <v>11</v>
      </c>
      <c r="E43" s="41">
        <f t="shared" si="27"/>
        <v>18</v>
      </c>
      <c r="F43" s="41">
        <f t="shared" si="27"/>
        <v>25</v>
      </c>
      <c r="G43" s="41" t="str">
        <f t="shared" si="28"/>
        <v/>
      </c>
      <c r="H43" s="34" t="str">
        <f t="shared" si="28"/>
        <v/>
      </c>
      <c r="I43" s="62"/>
      <c r="J43" s="61" t="s">
        <v>46</v>
      </c>
      <c r="K43" s="41">
        <f t="shared" si="29"/>
        <v>2</v>
      </c>
      <c r="L43" s="41">
        <f t="shared" si="30"/>
        <v>9</v>
      </c>
      <c r="M43" s="41">
        <f t="shared" si="30"/>
        <v>16</v>
      </c>
      <c r="N43" s="41">
        <f t="shared" si="30"/>
        <v>23</v>
      </c>
      <c r="O43" s="41">
        <f t="shared" si="34"/>
        <v>30</v>
      </c>
      <c r="P43" s="34" t="str">
        <f t="shared" si="34"/>
        <v/>
      </c>
      <c r="Q43" s="44"/>
      <c r="R43" s="61" t="s">
        <v>46</v>
      </c>
      <c r="S43" s="41" t="str">
        <f t="shared" si="31"/>
        <v/>
      </c>
      <c r="T43" s="41">
        <f t="shared" si="32"/>
        <v>6</v>
      </c>
      <c r="U43" s="41">
        <f t="shared" si="32"/>
        <v>13</v>
      </c>
      <c r="V43" s="41">
        <f t="shared" si="32"/>
        <v>20</v>
      </c>
      <c r="W43" s="41">
        <f t="shared" si="33"/>
        <v>27</v>
      </c>
      <c r="X43" s="34" t="str">
        <f t="shared" si="33"/>
        <v/>
      </c>
      <c r="Y43" s="44"/>
      <c r="Z43" s="82"/>
      <c r="AA43" s="73" t="str">
        <f>IF(OR(DATA!D40=0,DATA!D40=""),"",DATA!D40)</f>
        <v/>
      </c>
      <c r="AB43" s="105" t="str">
        <f>IF(OR(DATA!E40=0,DATA!E40=""),"",DATA!E40)</f>
        <v/>
      </c>
      <c r="AC43" s="95"/>
      <c r="AD43" s="37"/>
      <c r="AG43" s="109"/>
      <c r="AH43" s="70">
        <f>DATA!B40</f>
        <v>30</v>
      </c>
      <c r="AI43" s="70">
        <f>DATA!C40</f>
        <v>30</v>
      </c>
      <c r="AJ43" s="70">
        <f>DATA!F40</f>
        <v>0</v>
      </c>
      <c r="AK43" s="71">
        <f>DATA!G40</f>
        <v>0</v>
      </c>
      <c r="AL43" s="70">
        <f>DATA!H40</f>
        <v>0</v>
      </c>
      <c r="AM43" s="71">
        <f>DATA!I40</f>
        <v>0</v>
      </c>
      <c r="AN43" s="70">
        <f>DATA!J40</f>
        <v>0</v>
      </c>
      <c r="AO43" s="71">
        <f>DATA!K40</f>
        <v>0</v>
      </c>
      <c r="AP43" s="70">
        <f>DATA!L40</f>
        <v>0</v>
      </c>
      <c r="AQ43" s="71">
        <f>DATA!M40</f>
        <v>0</v>
      </c>
      <c r="AR43" s="70">
        <f>DATA!N40</f>
        <v>0</v>
      </c>
      <c r="AS43" s="71">
        <f>DATA!O40</f>
        <v>0</v>
      </c>
      <c r="AT43" s="70">
        <f>DATA!P40</f>
        <v>0</v>
      </c>
      <c r="AU43" s="71">
        <f>DATA!Q40</f>
        <v>0</v>
      </c>
      <c r="AV43" s="70">
        <f>DATA!R40</f>
        <v>0</v>
      </c>
      <c r="AW43" s="71">
        <f>DATA!S40</f>
        <v>0</v>
      </c>
      <c r="AX43" s="70">
        <f>DATA!T40</f>
        <v>0</v>
      </c>
      <c r="AY43" s="71">
        <f>DATA!U40</f>
        <v>0</v>
      </c>
      <c r="AZ43" s="70">
        <f>DATA!V40</f>
        <v>0</v>
      </c>
      <c r="BA43" s="71">
        <f>DATA!W40</f>
        <v>0</v>
      </c>
      <c r="BB43" s="70">
        <f>DATA!X40</f>
        <v>0</v>
      </c>
      <c r="BC43" s="71">
        <f>DATA!Y40</f>
        <v>0</v>
      </c>
      <c r="BD43" s="70">
        <f>DATA!Z40</f>
        <v>0</v>
      </c>
      <c r="BE43" s="71">
        <f>DATA!AA40</f>
        <v>0</v>
      </c>
      <c r="BF43" s="70">
        <f>DATA!AB40</f>
        <v>0</v>
      </c>
      <c r="BG43" s="71">
        <f>DATA!AC40</f>
        <v>0</v>
      </c>
      <c r="BO43" s="29">
        <f t="shared" si="9"/>
        <v>0</v>
      </c>
    </row>
    <row r="44" spans="1:67" ht="12.95" customHeight="1" thickTop="1" thickBot="1" x14ac:dyDescent="0.3">
      <c r="A44" s="83"/>
      <c r="B44" s="61" t="s">
        <v>50</v>
      </c>
      <c r="C44" s="41">
        <f t="shared" si="26"/>
        <v>5</v>
      </c>
      <c r="D44" s="41">
        <f t="shared" si="27"/>
        <v>12</v>
      </c>
      <c r="E44" s="41">
        <f t="shared" si="27"/>
        <v>19</v>
      </c>
      <c r="F44" s="41">
        <f t="shared" si="27"/>
        <v>26</v>
      </c>
      <c r="G44" s="41" t="str">
        <f t="shared" si="28"/>
        <v/>
      </c>
      <c r="H44" s="34" t="str">
        <f t="shared" si="28"/>
        <v/>
      </c>
      <c r="I44" s="62"/>
      <c r="J44" s="61" t="s">
        <v>50</v>
      </c>
      <c r="K44" s="41">
        <f t="shared" si="29"/>
        <v>3</v>
      </c>
      <c r="L44" s="41">
        <f t="shared" si="30"/>
        <v>10</v>
      </c>
      <c r="M44" s="41">
        <f t="shared" si="30"/>
        <v>17</v>
      </c>
      <c r="N44" s="41">
        <f t="shared" si="30"/>
        <v>24</v>
      </c>
      <c r="O44" s="41">
        <f t="shared" si="34"/>
        <v>31</v>
      </c>
      <c r="P44" s="34" t="str">
        <f t="shared" si="34"/>
        <v/>
      </c>
      <c r="Q44" s="44"/>
      <c r="R44" s="61" t="s">
        <v>50</v>
      </c>
      <c r="S44" s="41" t="str">
        <f t="shared" si="31"/>
        <v/>
      </c>
      <c r="T44" s="41">
        <f t="shared" si="32"/>
        <v>7</v>
      </c>
      <c r="U44" s="41">
        <f t="shared" si="32"/>
        <v>14</v>
      </c>
      <c r="V44" s="41">
        <f t="shared" si="32"/>
        <v>21</v>
      </c>
      <c r="W44" s="41">
        <f t="shared" si="33"/>
        <v>28</v>
      </c>
      <c r="X44" s="34" t="str">
        <f t="shared" si="33"/>
        <v/>
      </c>
      <c r="Y44" s="44"/>
      <c r="Z44" s="82"/>
      <c r="AA44" s="110" t="str">
        <f>IF(OR(DATA!D41=0,DATA!D41=""),"",DATA!D41)</f>
        <v/>
      </c>
      <c r="AB44" s="105" t="str">
        <f>IF(OR(DATA!E41=0,DATA!E41=""),"",DATA!E41)</f>
        <v/>
      </c>
      <c r="AC44" s="95"/>
      <c r="AD44" s="37"/>
      <c r="AG44" s="109"/>
      <c r="AH44" s="70">
        <f>DATA!B41</f>
        <v>31</v>
      </c>
      <c r="AI44" s="70">
        <f>DATA!C41</f>
        <v>31</v>
      </c>
      <c r="AJ44" s="70">
        <f>DATA!F41</f>
        <v>0</v>
      </c>
      <c r="AK44" s="71">
        <f>DATA!G41</f>
        <v>0</v>
      </c>
      <c r="AL44" s="70">
        <f>DATA!H41</f>
        <v>0</v>
      </c>
      <c r="AM44" s="71">
        <f>DATA!I41</f>
        <v>0</v>
      </c>
      <c r="AN44" s="70">
        <f>DATA!J41</f>
        <v>0</v>
      </c>
      <c r="AO44" s="71">
        <f>DATA!K41</f>
        <v>0</v>
      </c>
      <c r="AP44" s="70">
        <f>DATA!L41</f>
        <v>0</v>
      </c>
      <c r="AQ44" s="71">
        <f>DATA!M41</f>
        <v>0</v>
      </c>
      <c r="AR44" s="70">
        <f>DATA!N41</f>
        <v>0</v>
      </c>
      <c r="AS44" s="71">
        <f>DATA!O41</f>
        <v>0</v>
      </c>
      <c r="AT44" s="70">
        <f>DATA!P41</f>
        <v>0</v>
      </c>
      <c r="AU44" s="71">
        <f>DATA!Q41</f>
        <v>0</v>
      </c>
      <c r="AV44" s="70">
        <f>DATA!R41</f>
        <v>0</v>
      </c>
      <c r="AW44" s="71">
        <f>DATA!S41</f>
        <v>0</v>
      </c>
      <c r="AX44" s="70">
        <f>DATA!T41</f>
        <v>0</v>
      </c>
      <c r="AY44" s="71">
        <f>DATA!U41</f>
        <v>0</v>
      </c>
      <c r="AZ44" s="70">
        <f>DATA!V41</f>
        <v>0</v>
      </c>
      <c r="BA44" s="71">
        <f>DATA!W41</f>
        <v>0</v>
      </c>
      <c r="BB44" s="70">
        <f>DATA!X41</f>
        <v>0</v>
      </c>
      <c r="BC44" s="71">
        <f>DATA!Y41</f>
        <v>0</v>
      </c>
      <c r="BD44" s="70">
        <f>DATA!Z41</f>
        <v>0</v>
      </c>
      <c r="BE44" s="71">
        <f>DATA!AA41</f>
        <v>0</v>
      </c>
      <c r="BF44" s="70">
        <f>DATA!AB41</f>
        <v>0</v>
      </c>
      <c r="BG44" s="71">
        <f>DATA!AC41</f>
        <v>0</v>
      </c>
      <c r="BO44" s="29">
        <f t="shared" si="9"/>
        <v>0</v>
      </c>
    </row>
    <row r="45" spans="1:67" ht="12.95" customHeight="1" thickTop="1" thickBot="1" x14ac:dyDescent="0.3">
      <c r="A45" s="83"/>
      <c r="B45" s="61" t="s">
        <v>53</v>
      </c>
      <c r="C45" s="41">
        <f t="shared" si="26"/>
        <v>6</v>
      </c>
      <c r="D45" s="41">
        <f t="shared" si="27"/>
        <v>13</v>
      </c>
      <c r="E45" s="41">
        <f t="shared" si="27"/>
        <v>20</v>
      </c>
      <c r="F45" s="41">
        <f t="shared" si="27"/>
        <v>27</v>
      </c>
      <c r="G45" s="41" t="str">
        <f t="shared" si="28"/>
        <v/>
      </c>
      <c r="H45" s="34" t="str">
        <f t="shared" si="28"/>
        <v/>
      </c>
      <c r="I45" s="62"/>
      <c r="J45" s="61" t="s">
        <v>53</v>
      </c>
      <c r="K45" s="41">
        <f t="shared" si="29"/>
        <v>4</v>
      </c>
      <c r="L45" s="41">
        <f t="shared" si="30"/>
        <v>11</v>
      </c>
      <c r="M45" s="41">
        <f t="shared" si="30"/>
        <v>18</v>
      </c>
      <c r="N45" s="41">
        <f t="shared" si="30"/>
        <v>25</v>
      </c>
      <c r="O45" s="41" t="str">
        <f t="shared" si="34"/>
        <v/>
      </c>
      <c r="P45" s="34" t="str">
        <f t="shared" si="34"/>
        <v/>
      </c>
      <c r="Q45" s="44"/>
      <c r="R45" s="61" t="s">
        <v>53</v>
      </c>
      <c r="S45" s="41">
        <f t="shared" si="31"/>
        <v>1</v>
      </c>
      <c r="T45" s="41">
        <f t="shared" si="32"/>
        <v>8</v>
      </c>
      <c r="U45" s="41">
        <f t="shared" si="32"/>
        <v>15</v>
      </c>
      <c r="V45" s="41">
        <f t="shared" si="32"/>
        <v>22</v>
      </c>
      <c r="W45" s="41">
        <f t="shared" si="33"/>
        <v>29</v>
      </c>
      <c r="X45" s="34" t="str">
        <f t="shared" si="33"/>
        <v/>
      </c>
      <c r="Y45" s="44"/>
      <c r="Z45" s="82"/>
      <c r="AA45" s="111"/>
      <c r="AB45" s="112"/>
      <c r="AC45" s="95"/>
      <c r="AD45" s="37"/>
      <c r="AG45" s="109"/>
      <c r="AH45" s="70">
        <f>DATA!B42</f>
        <v>0</v>
      </c>
      <c r="AI45" s="70">
        <f>DATA!C42</f>
        <v>0</v>
      </c>
      <c r="AJ45" s="70">
        <f>DATA!F42</f>
        <v>0</v>
      </c>
      <c r="AK45" s="71">
        <f>DATA!G42</f>
        <v>0</v>
      </c>
      <c r="AL45" s="70">
        <f>DATA!H42</f>
        <v>0</v>
      </c>
      <c r="AM45" s="71">
        <f>DATA!I42</f>
        <v>0</v>
      </c>
      <c r="AN45" s="70">
        <f>DATA!J42</f>
        <v>0</v>
      </c>
      <c r="AO45" s="71">
        <f>DATA!K42</f>
        <v>0</v>
      </c>
      <c r="AP45" s="70">
        <f>DATA!L42</f>
        <v>0</v>
      </c>
      <c r="AQ45" s="71">
        <f>DATA!M42</f>
        <v>0</v>
      </c>
      <c r="AR45" s="70">
        <f>DATA!N42</f>
        <v>0</v>
      </c>
      <c r="AS45" s="71">
        <f>DATA!O42</f>
        <v>0</v>
      </c>
      <c r="AT45" s="70">
        <f>DATA!P42</f>
        <v>0</v>
      </c>
      <c r="AU45" s="71">
        <f>DATA!Q42</f>
        <v>0</v>
      </c>
      <c r="AV45" s="70">
        <f>DATA!R42</f>
        <v>0</v>
      </c>
      <c r="AW45" s="71">
        <f>DATA!S42</f>
        <v>0</v>
      </c>
      <c r="AX45" s="70">
        <f>DATA!T42</f>
        <v>0</v>
      </c>
      <c r="AY45" s="71">
        <f>DATA!U42</f>
        <v>0</v>
      </c>
      <c r="AZ45" s="70">
        <f>DATA!V42</f>
        <v>0</v>
      </c>
      <c r="BA45" s="71">
        <f>DATA!W42</f>
        <v>0</v>
      </c>
      <c r="BB45" s="70">
        <f>DATA!X42</f>
        <v>0</v>
      </c>
      <c r="BC45" s="71">
        <f>DATA!Y42</f>
        <v>0</v>
      </c>
      <c r="BD45" s="70">
        <f>DATA!Z42</f>
        <v>0</v>
      </c>
      <c r="BE45" s="71">
        <f>DATA!AA42</f>
        <v>0</v>
      </c>
      <c r="BF45" s="70">
        <f>DATA!AB42</f>
        <v>0</v>
      </c>
      <c r="BG45" s="71">
        <f>DATA!AC42</f>
        <v>0</v>
      </c>
      <c r="BO45" s="29">
        <f t="shared" si="9"/>
        <v>0</v>
      </c>
    </row>
    <row r="46" spans="1:67" ht="12.95" customHeight="1" thickTop="1" thickBot="1" x14ac:dyDescent="0.3">
      <c r="A46" s="113"/>
      <c r="B46" s="77" t="s">
        <v>55</v>
      </c>
      <c r="C46" s="46">
        <f t="shared" si="26"/>
        <v>7</v>
      </c>
      <c r="D46" s="46">
        <f t="shared" si="27"/>
        <v>14</v>
      </c>
      <c r="E46" s="46">
        <f t="shared" si="27"/>
        <v>21</v>
      </c>
      <c r="F46" s="46">
        <f t="shared" si="27"/>
        <v>28</v>
      </c>
      <c r="G46" s="46" t="str">
        <f t="shared" si="28"/>
        <v/>
      </c>
      <c r="H46" s="47" t="str">
        <f t="shared" si="28"/>
        <v/>
      </c>
      <c r="I46" s="62"/>
      <c r="J46" s="77" t="s">
        <v>55</v>
      </c>
      <c r="K46" s="46">
        <f t="shared" si="29"/>
        <v>5</v>
      </c>
      <c r="L46" s="46">
        <f t="shared" si="30"/>
        <v>12</v>
      </c>
      <c r="M46" s="46">
        <f t="shared" si="30"/>
        <v>19</v>
      </c>
      <c r="N46" s="46">
        <f t="shared" si="30"/>
        <v>26</v>
      </c>
      <c r="O46" s="46" t="str">
        <f t="shared" si="34"/>
        <v/>
      </c>
      <c r="P46" s="47" t="str">
        <f t="shared" si="34"/>
        <v/>
      </c>
      <c r="Q46" s="44"/>
      <c r="R46" s="77" t="s">
        <v>55</v>
      </c>
      <c r="S46" s="46">
        <f t="shared" si="31"/>
        <v>2</v>
      </c>
      <c r="T46" s="46">
        <f t="shared" si="32"/>
        <v>9</v>
      </c>
      <c r="U46" s="46">
        <f t="shared" si="32"/>
        <v>16</v>
      </c>
      <c r="V46" s="46">
        <f t="shared" si="32"/>
        <v>23</v>
      </c>
      <c r="W46" s="46">
        <f t="shared" si="33"/>
        <v>30</v>
      </c>
      <c r="X46" s="47" t="str">
        <f t="shared" si="33"/>
        <v/>
      </c>
      <c r="Y46" s="44"/>
      <c r="Z46" s="114"/>
      <c r="AA46" s="115"/>
      <c r="AB46" s="115"/>
      <c r="AC46" s="116"/>
      <c r="AD46" s="37"/>
    </row>
    <row r="47" spans="1:67" ht="12.95" customHeight="1" x14ac:dyDescent="0.25">
      <c r="A47" s="113"/>
      <c r="B47" s="117" t="s">
        <v>58</v>
      </c>
      <c r="C47" s="118"/>
      <c r="D47" s="118"/>
      <c r="E47" s="118"/>
      <c r="F47" s="118"/>
      <c r="G47" s="118"/>
      <c r="H47" s="118"/>
      <c r="I47" s="119"/>
      <c r="J47" s="120"/>
      <c r="K47" s="118"/>
      <c r="L47" s="118"/>
      <c r="M47" s="118"/>
      <c r="N47" s="118"/>
      <c r="O47" s="118"/>
      <c r="P47" s="118"/>
      <c r="Q47" s="121"/>
      <c r="R47" s="120"/>
      <c r="S47" s="118"/>
      <c r="T47" s="118"/>
      <c r="U47" s="118"/>
      <c r="V47" s="118"/>
      <c r="W47" s="118"/>
      <c r="X47" s="118"/>
      <c r="Y47" s="121"/>
      <c r="Z47" s="122"/>
      <c r="AA47" s="123"/>
      <c r="AB47" s="123"/>
      <c r="AC47" s="123"/>
      <c r="AD47" s="37"/>
    </row>
    <row r="48" spans="1:67" x14ac:dyDescent="0.25">
      <c r="A48" s="124"/>
      <c r="B48" s="125"/>
      <c r="C48" s="125"/>
      <c r="D48" s="125"/>
      <c r="E48" s="125"/>
      <c r="F48" s="125"/>
      <c r="G48" s="125"/>
      <c r="H48" s="125"/>
      <c r="I48" s="125"/>
      <c r="J48" s="125"/>
      <c r="K48" s="125"/>
      <c r="L48" s="125"/>
      <c r="M48" s="125"/>
      <c r="N48" s="125"/>
      <c r="O48" s="125"/>
      <c r="P48" s="125"/>
      <c r="Q48" s="125"/>
      <c r="R48" s="126"/>
      <c r="S48" s="126"/>
      <c r="T48" s="126"/>
      <c r="U48" s="126"/>
      <c r="V48" s="126"/>
      <c r="W48" s="126"/>
      <c r="X48" s="125"/>
      <c r="Y48" s="125"/>
      <c r="Z48" s="125"/>
      <c r="AA48" s="125"/>
      <c r="AB48" s="125"/>
      <c r="AC48" s="125"/>
      <c r="AD48" s="37"/>
    </row>
    <row r="49" spans="1:30" hidden="1" x14ac:dyDescent="0.25">
      <c r="A49" s="124"/>
      <c r="B49" s="125"/>
      <c r="C49" s="125"/>
      <c r="D49" s="125"/>
      <c r="E49" s="125"/>
      <c r="F49" s="125"/>
      <c r="G49" s="125"/>
      <c r="H49" s="125"/>
      <c r="I49" s="125"/>
      <c r="J49" s="125"/>
      <c r="Q49" s="125"/>
      <c r="R49" s="126"/>
      <c r="S49" s="126"/>
      <c r="T49" s="126"/>
      <c r="U49" s="126"/>
      <c r="V49" s="126"/>
      <c r="W49" s="126"/>
      <c r="X49" s="125"/>
      <c r="Y49" s="125"/>
      <c r="Z49" s="125"/>
      <c r="AA49" s="125"/>
      <c r="AB49" s="125"/>
      <c r="AC49" s="125"/>
      <c r="AD49" s="37"/>
    </row>
    <row r="50" spans="1:30" hidden="1" x14ac:dyDescent="0.25">
      <c r="A50" s="124"/>
      <c r="B50" s="127" t="str">
        <f>CONCATENATE("Juli ",MID(DATA!Q3,1,4))</f>
        <v>Juli 2017</v>
      </c>
      <c r="C50" s="44">
        <f t="shared" ref="C50:H50" si="35">COUNT(C11:C16)</f>
        <v>1</v>
      </c>
      <c r="D50" s="44">
        <f t="shared" si="35"/>
        <v>6</v>
      </c>
      <c r="E50" s="44">
        <f t="shared" si="35"/>
        <v>6</v>
      </c>
      <c r="F50" s="44">
        <f t="shared" si="35"/>
        <v>6</v>
      </c>
      <c r="G50" s="44">
        <f t="shared" si="35"/>
        <v>6</v>
      </c>
      <c r="H50" s="44">
        <f t="shared" si="35"/>
        <v>1</v>
      </c>
      <c r="I50" s="125">
        <f>SUM(C50:H50)</f>
        <v>26</v>
      </c>
      <c r="J50" s="125">
        <f>I50+Q50</f>
        <v>31</v>
      </c>
      <c r="K50" s="29">
        <f t="shared" ref="K50:P50" si="36">COUNT(C10)</f>
        <v>0</v>
      </c>
      <c r="L50" s="29">
        <f t="shared" si="36"/>
        <v>1</v>
      </c>
      <c r="M50" s="29">
        <f t="shared" si="36"/>
        <v>1</v>
      </c>
      <c r="N50" s="29">
        <f t="shared" si="36"/>
        <v>1</v>
      </c>
      <c r="O50" s="29">
        <f t="shared" si="36"/>
        <v>1</v>
      </c>
      <c r="P50" s="29">
        <f t="shared" si="36"/>
        <v>1</v>
      </c>
      <c r="Q50" s="125">
        <f>SUM(K50:P50)</f>
        <v>5</v>
      </c>
      <c r="R50" s="126"/>
      <c r="S50" s="126"/>
      <c r="T50" s="126"/>
      <c r="U50" s="126"/>
      <c r="V50" s="126"/>
      <c r="W50" s="126"/>
      <c r="X50" s="125"/>
      <c r="Y50" s="125"/>
      <c r="Z50" s="125"/>
      <c r="AA50" s="125"/>
      <c r="AB50" s="125"/>
      <c r="AC50" s="125"/>
      <c r="AD50" s="37"/>
    </row>
    <row r="51" spans="1:30" hidden="1" x14ac:dyDescent="0.25">
      <c r="A51" s="124"/>
      <c r="B51" s="127" t="str">
        <f>CONCATENATE("Agustus ",MID(DATA!Q3,1,4))</f>
        <v>Agustus 2017</v>
      </c>
      <c r="C51" s="44">
        <f t="shared" ref="C51:H51" si="37">COUNT(K11:K16)</f>
        <v>5</v>
      </c>
      <c r="D51" s="44">
        <f t="shared" si="37"/>
        <v>6</v>
      </c>
      <c r="E51" s="44">
        <f t="shared" si="37"/>
        <v>6</v>
      </c>
      <c r="F51" s="44">
        <f t="shared" si="37"/>
        <v>6</v>
      </c>
      <c r="G51" s="44">
        <f t="shared" si="37"/>
        <v>4</v>
      </c>
      <c r="H51" s="44">
        <f t="shared" si="37"/>
        <v>0</v>
      </c>
      <c r="I51" s="125">
        <f t="shared" ref="I51:I61" si="38">SUM(C51:H51)</f>
        <v>27</v>
      </c>
      <c r="J51" s="125">
        <f t="shared" ref="J51:J61" si="39">I51+Q51</f>
        <v>31</v>
      </c>
      <c r="K51" s="44">
        <f t="shared" ref="K51:P51" si="40">COUNT(K10)</f>
        <v>0</v>
      </c>
      <c r="L51" s="44">
        <f t="shared" si="40"/>
        <v>1</v>
      </c>
      <c r="M51" s="44">
        <f t="shared" si="40"/>
        <v>1</v>
      </c>
      <c r="N51" s="44">
        <f t="shared" si="40"/>
        <v>1</v>
      </c>
      <c r="O51" s="44">
        <f t="shared" si="40"/>
        <v>1</v>
      </c>
      <c r="P51" s="44">
        <f t="shared" si="40"/>
        <v>0</v>
      </c>
      <c r="Q51" s="125">
        <f t="shared" ref="Q51:Q61" si="41">SUM(K51:P51)</f>
        <v>4</v>
      </c>
      <c r="R51" s="126"/>
      <c r="S51" s="126"/>
      <c r="T51" s="126"/>
      <c r="U51" s="126"/>
      <c r="V51" s="126"/>
      <c r="W51" s="126"/>
      <c r="X51" s="125"/>
      <c r="Y51" s="125"/>
      <c r="Z51" s="125"/>
      <c r="AA51" s="125"/>
      <c r="AB51" s="125"/>
      <c r="AC51" s="125"/>
      <c r="AD51" s="37"/>
    </row>
    <row r="52" spans="1:30" hidden="1" x14ac:dyDescent="0.25">
      <c r="A52" s="124"/>
      <c r="B52" s="127" t="str">
        <f>CONCATENATE("September ",MID(DATA!Q3,1,4))</f>
        <v>September 2017</v>
      </c>
      <c r="C52" s="44">
        <f t="shared" ref="C52:H52" si="42">COUNT(S11:S16)</f>
        <v>2</v>
      </c>
      <c r="D52" s="44">
        <f t="shared" si="42"/>
        <v>6</v>
      </c>
      <c r="E52" s="44">
        <f t="shared" si="42"/>
        <v>6</v>
      </c>
      <c r="F52" s="44">
        <f t="shared" si="42"/>
        <v>6</v>
      </c>
      <c r="G52" s="44">
        <f t="shared" si="42"/>
        <v>6</v>
      </c>
      <c r="H52" s="44">
        <f t="shared" si="42"/>
        <v>0</v>
      </c>
      <c r="I52" s="125">
        <f t="shared" si="38"/>
        <v>26</v>
      </c>
      <c r="J52" s="125">
        <f t="shared" si="39"/>
        <v>30</v>
      </c>
      <c r="K52" s="44">
        <f t="shared" ref="K52:P52" si="43">COUNT(S10)</f>
        <v>0</v>
      </c>
      <c r="L52" s="44">
        <f t="shared" si="43"/>
        <v>1</v>
      </c>
      <c r="M52" s="44">
        <f t="shared" si="43"/>
        <v>1</v>
      </c>
      <c r="N52" s="44">
        <f t="shared" si="43"/>
        <v>1</v>
      </c>
      <c r="O52" s="44">
        <f t="shared" si="43"/>
        <v>1</v>
      </c>
      <c r="P52" s="44">
        <f t="shared" si="43"/>
        <v>0</v>
      </c>
      <c r="Q52" s="125">
        <f t="shared" si="41"/>
        <v>4</v>
      </c>
      <c r="R52" s="126"/>
      <c r="S52" s="126"/>
      <c r="T52" s="126"/>
      <c r="U52" s="126"/>
      <c r="V52" s="126"/>
      <c r="W52" s="126"/>
      <c r="X52" s="125"/>
      <c r="Y52" s="125"/>
      <c r="Z52" s="125"/>
      <c r="AA52" s="125"/>
      <c r="AB52" s="125"/>
      <c r="AC52" s="125"/>
      <c r="AD52" s="37"/>
    </row>
    <row r="53" spans="1:30" hidden="1" x14ac:dyDescent="0.25">
      <c r="A53" s="124"/>
      <c r="B53" s="127" t="str">
        <f>CONCATENATE("Oktober ",MID(DATA!Q3,1,4))</f>
        <v>Oktober 2017</v>
      </c>
      <c r="C53" s="44">
        <f t="shared" ref="C53:H53" si="44">COUNT(C21:C26)</f>
        <v>6</v>
      </c>
      <c r="D53" s="44">
        <f t="shared" si="44"/>
        <v>6</v>
      </c>
      <c r="E53" s="44">
        <f t="shared" si="44"/>
        <v>6</v>
      </c>
      <c r="F53" s="44">
        <f t="shared" si="44"/>
        <v>6</v>
      </c>
      <c r="G53" s="44">
        <f t="shared" si="44"/>
        <v>2</v>
      </c>
      <c r="H53" s="44">
        <f t="shared" si="44"/>
        <v>0</v>
      </c>
      <c r="I53" s="125">
        <f t="shared" si="38"/>
        <v>26</v>
      </c>
      <c r="J53" s="125">
        <f t="shared" si="39"/>
        <v>31</v>
      </c>
      <c r="K53" s="44">
        <f t="shared" ref="K53:P53" si="45">COUNT(C20)</f>
        <v>1</v>
      </c>
      <c r="L53" s="44">
        <f t="shared" si="45"/>
        <v>1</v>
      </c>
      <c r="M53" s="44">
        <f t="shared" si="45"/>
        <v>1</v>
      </c>
      <c r="N53" s="44">
        <f t="shared" si="45"/>
        <v>1</v>
      </c>
      <c r="O53" s="44">
        <f t="shared" si="45"/>
        <v>1</v>
      </c>
      <c r="P53" s="44">
        <f t="shared" si="45"/>
        <v>0</v>
      </c>
      <c r="Q53" s="125">
        <f t="shared" si="41"/>
        <v>5</v>
      </c>
      <c r="R53" s="126"/>
      <c r="S53" s="126"/>
      <c r="T53" s="126"/>
      <c r="U53" s="126"/>
      <c r="V53" s="126"/>
      <c r="W53" s="126"/>
      <c r="X53" s="125"/>
      <c r="Y53" s="125"/>
      <c r="Z53" s="125"/>
      <c r="AA53" s="125"/>
      <c r="AB53" s="125"/>
      <c r="AC53" s="125"/>
      <c r="AD53" s="37"/>
    </row>
    <row r="54" spans="1:30" hidden="1" x14ac:dyDescent="0.25">
      <c r="A54" s="124"/>
      <c r="B54" s="127" t="str">
        <f>CONCATENATE("November ",MID(DATA!Q3,1,4))</f>
        <v>November 2017</v>
      </c>
      <c r="C54" s="44">
        <f t="shared" ref="C54:H54" si="46">COUNT(K21:K26)</f>
        <v>4</v>
      </c>
      <c r="D54" s="44">
        <f t="shared" si="46"/>
        <v>6</v>
      </c>
      <c r="E54" s="44">
        <f t="shared" si="46"/>
        <v>6</v>
      </c>
      <c r="F54" s="44">
        <f t="shared" si="46"/>
        <v>6</v>
      </c>
      <c r="G54" s="44">
        <f t="shared" si="46"/>
        <v>4</v>
      </c>
      <c r="H54" s="44">
        <f t="shared" si="46"/>
        <v>0</v>
      </c>
      <c r="I54" s="125">
        <f t="shared" si="38"/>
        <v>26</v>
      </c>
      <c r="J54" s="125">
        <f t="shared" si="39"/>
        <v>30</v>
      </c>
      <c r="K54" s="44">
        <f t="shared" ref="K54:P54" si="47">COUNT(K20)</f>
        <v>0</v>
      </c>
      <c r="L54" s="44">
        <f t="shared" si="47"/>
        <v>1</v>
      </c>
      <c r="M54" s="44">
        <f t="shared" si="47"/>
        <v>1</v>
      </c>
      <c r="N54" s="44">
        <f t="shared" si="47"/>
        <v>1</v>
      </c>
      <c r="O54" s="44">
        <f t="shared" si="47"/>
        <v>1</v>
      </c>
      <c r="P54" s="44">
        <f t="shared" si="47"/>
        <v>0</v>
      </c>
      <c r="Q54" s="125">
        <f t="shared" si="41"/>
        <v>4</v>
      </c>
      <c r="R54" s="126"/>
      <c r="S54" s="126"/>
      <c r="T54" s="126"/>
      <c r="U54" s="126"/>
      <c r="V54" s="126"/>
      <c r="W54" s="126"/>
      <c r="X54" s="125"/>
      <c r="Y54" s="125"/>
      <c r="Z54" s="125"/>
      <c r="AA54" s="125"/>
      <c r="AB54" s="125"/>
      <c r="AC54" s="125"/>
      <c r="AD54" s="37"/>
    </row>
    <row r="55" spans="1:30" hidden="1" x14ac:dyDescent="0.25">
      <c r="A55" s="124"/>
      <c r="B55" s="127" t="str">
        <f>CONCATENATE("Desember ",MID(DATA!Q3,1,4))</f>
        <v>Desember 2017</v>
      </c>
      <c r="C55" s="44">
        <f t="shared" ref="C55:H55" si="48">COUNT(S21:S26)</f>
        <v>2</v>
      </c>
      <c r="D55" s="44">
        <f t="shared" si="48"/>
        <v>6</v>
      </c>
      <c r="E55" s="44">
        <f t="shared" si="48"/>
        <v>6</v>
      </c>
      <c r="F55" s="44">
        <f t="shared" si="48"/>
        <v>6</v>
      </c>
      <c r="G55" s="44">
        <f t="shared" si="48"/>
        <v>6</v>
      </c>
      <c r="H55" s="44">
        <f t="shared" si="48"/>
        <v>0</v>
      </c>
      <c r="I55" s="125">
        <f t="shared" si="38"/>
        <v>26</v>
      </c>
      <c r="J55" s="125">
        <f t="shared" si="39"/>
        <v>31</v>
      </c>
      <c r="K55" s="44">
        <f t="shared" ref="K55:P55" si="49">COUNT(S20)</f>
        <v>0</v>
      </c>
      <c r="L55" s="44">
        <f t="shared" si="49"/>
        <v>1</v>
      </c>
      <c r="M55" s="44">
        <f t="shared" si="49"/>
        <v>1</v>
      </c>
      <c r="N55" s="44">
        <f t="shared" si="49"/>
        <v>1</v>
      </c>
      <c r="O55" s="44">
        <f t="shared" si="49"/>
        <v>1</v>
      </c>
      <c r="P55" s="44">
        <f t="shared" si="49"/>
        <v>1</v>
      </c>
      <c r="Q55" s="125">
        <f t="shared" si="41"/>
        <v>5</v>
      </c>
      <c r="R55" s="126"/>
      <c r="S55" s="126"/>
      <c r="T55" s="126"/>
      <c r="U55" s="126"/>
      <c r="V55" s="126"/>
      <c r="W55" s="126"/>
      <c r="X55" s="125"/>
      <c r="Y55" s="125"/>
      <c r="Z55" s="125"/>
      <c r="AA55" s="125"/>
      <c r="AB55" s="125"/>
      <c r="AC55" s="125"/>
      <c r="AD55" s="37"/>
    </row>
    <row r="56" spans="1:30" hidden="1" x14ac:dyDescent="0.25">
      <c r="A56" s="124"/>
      <c r="B56" s="127" t="str">
        <f>CONCATENATE("Januari ",MID(DATA!Q3,1,4))</f>
        <v>Januari 2017</v>
      </c>
      <c r="C56" s="44">
        <f t="shared" ref="C56:H56" si="50">COUNT(C31:C36)</f>
        <v>6</v>
      </c>
      <c r="D56" s="44">
        <f t="shared" si="50"/>
        <v>6</v>
      </c>
      <c r="E56" s="44">
        <f t="shared" si="50"/>
        <v>6</v>
      </c>
      <c r="F56" s="44">
        <f t="shared" si="50"/>
        <v>6</v>
      </c>
      <c r="G56" s="44">
        <f t="shared" si="50"/>
        <v>3</v>
      </c>
      <c r="H56" s="44">
        <f t="shared" si="50"/>
        <v>0</v>
      </c>
      <c r="I56" s="125">
        <f t="shared" si="38"/>
        <v>27</v>
      </c>
      <c r="J56" s="125">
        <f t="shared" si="39"/>
        <v>31</v>
      </c>
      <c r="K56" s="44">
        <f t="shared" ref="K56:P56" si="51">COUNT(C30)</f>
        <v>0</v>
      </c>
      <c r="L56" s="44">
        <f t="shared" si="51"/>
        <v>1</v>
      </c>
      <c r="M56" s="44">
        <f t="shared" si="51"/>
        <v>1</v>
      </c>
      <c r="N56" s="44">
        <f t="shared" si="51"/>
        <v>1</v>
      </c>
      <c r="O56" s="44">
        <f t="shared" si="51"/>
        <v>1</v>
      </c>
      <c r="P56" s="44">
        <f t="shared" si="51"/>
        <v>0</v>
      </c>
      <c r="Q56" s="125">
        <f t="shared" si="41"/>
        <v>4</v>
      </c>
      <c r="R56" s="126"/>
      <c r="S56" s="126"/>
      <c r="T56" s="126"/>
      <c r="U56" s="126"/>
      <c r="V56" s="126"/>
      <c r="W56" s="126"/>
      <c r="X56" s="125"/>
      <c r="Y56" s="125"/>
      <c r="Z56" s="125"/>
      <c r="AA56" s="125"/>
      <c r="AB56" s="125"/>
      <c r="AC56" s="125"/>
      <c r="AD56" s="37"/>
    </row>
    <row r="57" spans="1:30" hidden="1" x14ac:dyDescent="0.25">
      <c r="A57" s="124"/>
      <c r="B57" s="127" t="str">
        <f>CONCATENATE("Februari ",MID(DATA!Q3,1,4))</f>
        <v>Februari 2017</v>
      </c>
      <c r="C57" s="44">
        <f t="shared" ref="C57:H57" si="52">COUNT(K31:K36)</f>
        <v>3</v>
      </c>
      <c r="D57" s="44">
        <f t="shared" si="52"/>
        <v>6</v>
      </c>
      <c r="E57" s="44">
        <f t="shared" si="52"/>
        <v>6</v>
      </c>
      <c r="F57" s="44">
        <f t="shared" si="52"/>
        <v>6</v>
      </c>
      <c r="G57" s="44">
        <f t="shared" si="52"/>
        <v>3</v>
      </c>
      <c r="H57" s="44">
        <f t="shared" si="52"/>
        <v>0</v>
      </c>
      <c r="I57" s="125">
        <f t="shared" si="38"/>
        <v>24</v>
      </c>
      <c r="J57" s="125">
        <f t="shared" si="39"/>
        <v>28</v>
      </c>
      <c r="K57" s="44">
        <f t="shared" ref="K57:P57" si="53">COUNT(K30)</f>
        <v>0</v>
      </c>
      <c r="L57" s="44">
        <f t="shared" si="53"/>
        <v>1</v>
      </c>
      <c r="M57" s="44">
        <f t="shared" si="53"/>
        <v>1</v>
      </c>
      <c r="N57" s="44">
        <f t="shared" si="53"/>
        <v>1</v>
      </c>
      <c r="O57" s="44">
        <f t="shared" si="53"/>
        <v>1</v>
      </c>
      <c r="P57" s="44">
        <f t="shared" si="53"/>
        <v>0</v>
      </c>
      <c r="Q57" s="125">
        <f t="shared" si="41"/>
        <v>4</v>
      </c>
      <c r="R57" s="126"/>
      <c r="S57" s="126"/>
      <c r="T57" s="126"/>
      <c r="U57" s="126"/>
      <c r="V57" s="126"/>
      <c r="W57" s="126"/>
      <c r="X57" s="125"/>
      <c r="Y57" s="125"/>
      <c r="Z57" s="125"/>
      <c r="AA57" s="125"/>
      <c r="AB57" s="125"/>
      <c r="AC57" s="125"/>
      <c r="AD57" s="37"/>
    </row>
    <row r="58" spans="1:30" hidden="1" x14ac:dyDescent="0.25">
      <c r="A58" s="124"/>
      <c r="B58" s="127" t="str">
        <f>CONCATENATE("Maret ",MID(DATA!Q3,1,4))</f>
        <v>Maret 2017</v>
      </c>
      <c r="C58" s="44">
        <f t="shared" ref="C58:H58" si="54">COUNT(S31:S36)</f>
        <v>3</v>
      </c>
      <c r="D58" s="44">
        <f t="shared" si="54"/>
        <v>6</v>
      </c>
      <c r="E58" s="44">
        <f t="shared" si="54"/>
        <v>6</v>
      </c>
      <c r="F58" s="44">
        <f t="shared" si="54"/>
        <v>6</v>
      </c>
      <c r="G58" s="44">
        <f t="shared" si="54"/>
        <v>6</v>
      </c>
      <c r="H58" s="44">
        <f t="shared" si="54"/>
        <v>0</v>
      </c>
      <c r="I58" s="125">
        <f t="shared" si="38"/>
        <v>27</v>
      </c>
      <c r="J58" s="125">
        <f t="shared" si="39"/>
        <v>31</v>
      </c>
      <c r="K58" s="44">
        <f t="shared" ref="K58:P58" si="55">COUNT(S30)</f>
        <v>0</v>
      </c>
      <c r="L58" s="44">
        <f t="shared" si="55"/>
        <v>1</v>
      </c>
      <c r="M58" s="44">
        <f t="shared" si="55"/>
        <v>1</v>
      </c>
      <c r="N58" s="44">
        <f t="shared" si="55"/>
        <v>1</v>
      </c>
      <c r="O58" s="44">
        <f t="shared" si="55"/>
        <v>1</v>
      </c>
      <c r="P58" s="44">
        <f t="shared" si="55"/>
        <v>0</v>
      </c>
      <c r="Q58" s="125">
        <f t="shared" si="41"/>
        <v>4</v>
      </c>
      <c r="R58" s="126"/>
      <c r="S58" s="126"/>
      <c r="T58" s="126"/>
      <c r="U58" s="126"/>
      <c r="V58" s="126"/>
      <c r="W58" s="126"/>
      <c r="X58" s="125"/>
      <c r="Y58" s="125"/>
      <c r="Z58" s="125"/>
      <c r="AA58" s="125"/>
      <c r="AB58" s="125"/>
      <c r="AC58" s="125"/>
      <c r="AD58" s="37"/>
    </row>
    <row r="59" spans="1:30" hidden="1" x14ac:dyDescent="0.25">
      <c r="A59" s="124"/>
      <c r="B59" s="127" t="str">
        <f>CONCATENATE("April ",MID(DATA!Q3,1,4))</f>
        <v>April 2017</v>
      </c>
      <c r="C59" s="44">
        <f t="shared" ref="C59:H59" si="56">COUNT(C41:C46)</f>
        <v>6</v>
      </c>
      <c r="D59" s="44">
        <f t="shared" si="56"/>
        <v>6</v>
      </c>
      <c r="E59" s="44">
        <f t="shared" si="56"/>
        <v>6</v>
      </c>
      <c r="F59" s="44">
        <f t="shared" si="56"/>
        <v>6</v>
      </c>
      <c r="G59" s="44">
        <f t="shared" si="56"/>
        <v>1</v>
      </c>
      <c r="H59" s="44">
        <f t="shared" si="56"/>
        <v>0</v>
      </c>
      <c r="I59" s="125">
        <f t="shared" si="38"/>
        <v>25</v>
      </c>
      <c r="J59" s="125">
        <f t="shared" si="39"/>
        <v>30</v>
      </c>
      <c r="K59" s="44">
        <f t="shared" ref="K59:P59" si="57">COUNT(C40)</f>
        <v>1</v>
      </c>
      <c r="L59" s="44">
        <f t="shared" si="57"/>
        <v>1</v>
      </c>
      <c r="M59" s="44">
        <f t="shared" si="57"/>
        <v>1</v>
      </c>
      <c r="N59" s="44">
        <f t="shared" si="57"/>
        <v>1</v>
      </c>
      <c r="O59" s="44">
        <f t="shared" si="57"/>
        <v>1</v>
      </c>
      <c r="P59" s="44">
        <f t="shared" si="57"/>
        <v>0</v>
      </c>
      <c r="Q59" s="125">
        <f t="shared" si="41"/>
        <v>5</v>
      </c>
      <c r="R59" s="126"/>
      <c r="S59" s="126"/>
      <c r="T59" s="126"/>
      <c r="U59" s="126"/>
      <c r="V59" s="126"/>
      <c r="W59" s="126"/>
      <c r="X59" s="125"/>
      <c r="Y59" s="125"/>
      <c r="Z59" s="125"/>
      <c r="AA59" s="125"/>
      <c r="AB59" s="125"/>
      <c r="AC59" s="125"/>
      <c r="AD59" s="37"/>
    </row>
    <row r="60" spans="1:30" hidden="1" x14ac:dyDescent="0.25">
      <c r="A60" s="124"/>
      <c r="B60" s="127" t="str">
        <f>CONCATENATE("Mei ",MID(DATA!Q3,1,4))</f>
        <v>Mei 2017</v>
      </c>
      <c r="C60" s="44">
        <f t="shared" ref="C60:H60" si="58">COUNT(K41:K46)</f>
        <v>5</v>
      </c>
      <c r="D60" s="44">
        <f t="shared" si="58"/>
        <v>6</v>
      </c>
      <c r="E60" s="44">
        <f t="shared" si="58"/>
        <v>6</v>
      </c>
      <c r="F60" s="44">
        <f t="shared" si="58"/>
        <v>6</v>
      </c>
      <c r="G60" s="44">
        <f t="shared" si="58"/>
        <v>4</v>
      </c>
      <c r="H60" s="44">
        <f t="shared" si="58"/>
        <v>0</v>
      </c>
      <c r="I60" s="125">
        <f t="shared" si="38"/>
        <v>27</v>
      </c>
      <c r="J60" s="125">
        <f t="shared" si="39"/>
        <v>31</v>
      </c>
      <c r="K60" s="44">
        <f t="shared" ref="K60:P60" si="59">COUNT(K40)</f>
        <v>0</v>
      </c>
      <c r="L60" s="44">
        <f t="shared" si="59"/>
        <v>1</v>
      </c>
      <c r="M60" s="44">
        <f t="shared" si="59"/>
        <v>1</v>
      </c>
      <c r="N60" s="44">
        <f t="shared" si="59"/>
        <v>1</v>
      </c>
      <c r="O60" s="44">
        <f t="shared" si="59"/>
        <v>1</v>
      </c>
      <c r="P60" s="44">
        <f t="shared" si="59"/>
        <v>0</v>
      </c>
      <c r="Q60" s="125">
        <f t="shared" si="41"/>
        <v>4</v>
      </c>
      <c r="R60" s="126"/>
      <c r="S60" s="126"/>
      <c r="T60" s="126"/>
      <c r="U60" s="126"/>
      <c r="V60" s="126"/>
      <c r="W60" s="126"/>
      <c r="X60" s="125"/>
      <c r="Y60" s="125"/>
      <c r="Z60" s="125"/>
      <c r="AA60" s="125"/>
      <c r="AB60" s="125"/>
      <c r="AC60" s="125"/>
      <c r="AD60" s="37"/>
    </row>
    <row r="61" spans="1:30" ht="15" hidden="1" customHeight="1" x14ac:dyDescent="0.25">
      <c r="A61" s="124"/>
      <c r="B61" s="127" t="str">
        <f>CONCATENATE("Juni ",MID(DATA!Q3,1,4))</f>
        <v>Juni 2017</v>
      </c>
      <c r="C61" s="44">
        <f t="shared" ref="C61:H61" si="60">COUNT(S41:S46)</f>
        <v>2</v>
      </c>
      <c r="D61" s="44">
        <f t="shared" si="60"/>
        <v>6</v>
      </c>
      <c r="E61" s="44">
        <f t="shared" si="60"/>
        <v>6</v>
      </c>
      <c r="F61" s="44">
        <f t="shared" si="60"/>
        <v>6</v>
      </c>
      <c r="G61" s="44">
        <f t="shared" si="60"/>
        <v>6</v>
      </c>
      <c r="H61" s="44">
        <f t="shared" si="60"/>
        <v>0</v>
      </c>
      <c r="I61" s="125">
        <f t="shared" si="38"/>
        <v>26</v>
      </c>
      <c r="J61" s="125">
        <f t="shared" si="39"/>
        <v>30</v>
      </c>
      <c r="K61" s="44">
        <f t="shared" ref="K61:P61" si="61">COUNT(S40)</f>
        <v>0</v>
      </c>
      <c r="L61" s="44">
        <f t="shared" si="61"/>
        <v>1</v>
      </c>
      <c r="M61" s="44">
        <f t="shared" si="61"/>
        <v>1</v>
      </c>
      <c r="N61" s="44">
        <f t="shared" si="61"/>
        <v>1</v>
      </c>
      <c r="O61" s="44">
        <f t="shared" si="61"/>
        <v>1</v>
      </c>
      <c r="P61" s="44">
        <f t="shared" si="61"/>
        <v>0</v>
      </c>
      <c r="Q61" s="125">
        <f t="shared" si="41"/>
        <v>4</v>
      </c>
      <c r="R61" s="125"/>
      <c r="S61" s="125"/>
      <c r="T61" s="125"/>
      <c r="U61" s="125"/>
      <c r="V61" s="125"/>
      <c r="W61" s="125"/>
      <c r="X61" s="125"/>
      <c r="Y61" s="125"/>
      <c r="Z61" s="125"/>
      <c r="AA61" s="125"/>
      <c r="AB61" s="125"/>
      <c r="AC61" s="125"/>
      <c r="AD61" s="37"/>
    </row>
    <row r="62" spans="1:30" ht="15" customHeight="1" x14ac:dyDescent="0.25">
      <c r="A62" s="124"/>
      <c r="B62" s="125"/>
      <c r="C62" s="125"/>
      <c r="D62" s="125"/>
      <c r="E62" s="125"/>
      <c r="F62" s="125"/>
      <c r="G62" s="125"/>
      <c r="H62" s="125"/>
      <c r="I62" s="125"/>
      <c r="J62" s="126"/>
      <c r="K62" s="126"/>
      <c r="L62" s="126"/>
      <c r="M62" s="126"/>
      <c r="N62" s="126"/>
      <c r="O62" s="126"/>
      <c r="P62" s="126"/>
      <c r="Q62" s="125"/>
      <c r="R62" s="125"/>
      <c r="S62" s="125"/>
      <c r="T62" s="125"/>
      <c r="U62" s="125"/>
      <c r="V62" s="125"/>
      <c r="W62" s="125"/>
      <c r="X62" s="125"/>
      <c r="Y62" s="125"/>
      <c r="Z62" s="37"/>
      <c r="AA62" s="125"/>
      <c r="AB62" s="125"/>
      <c r="AC62" s="125"/>
      <c r="AD62" s="37"/>
    </row>
    <row r="63" spans="1:30" ht="15" hidden="1" customHeight="1" x14ac:dyDescent="0.2">
      <c r="B63" s="128"/>
      <c r="C63" s="128"/>
      <c r="D63" s="128"/>
      <c r="E63" s="128"/>
      <c r="F63" s="128"/>
      <c r="G63" s="128"/>
      <c r="H63" s="128"/>
      <c r="I63" s="128"/>
      <c r="J63" s="129"/>
      <c r="K63" s="129"/>
      <c r="L63" s="129"/>
      <c r="M63" s="129"/>
      <c r="N63" s="129"/>
      <c r="O63" s="129"/>
      <c r="P63" s="129"/>
      <c r="Q63" s="128"/>
      <c r="R63" s="128"/>
      <c r="S63" s="128"/>
      <c r="T63" s="128"/>
      <c r="U63" s="128"/>
      <c r="V63" s="128"/>
      <c r="W63" s="128"/>
      <c r="X63" s="128"/>
      <c r="Y63" s="128"/>
      <c r="AA63" s="128"/>
      <c r="AB63" s="128"/>
      <c r="AC63" s="128"/>
    </row>
    <row r="64" spans="1:30" ht="15" hidden="1" customHeight="1" x14ac:dyDescent="0.2">
      <c r="B64" s="128"/>
      <c r="C64" s="128"/>
      <c r="D64" s="128"/>
      <c r="E64" s="128"/>
      <c r="F64" s="128"/>
      <c r="G64" s="128"/>
      <c r="H64" s="128"/>
      <c r="I64" s="128"/>
      <c r="J64" s="129"/>
      <c r="K64" s="129"/>
      <c r="L64" s="129"/>
      <c r="M64" s="129"/>
      <c r="N64" s="129"/>
      <c r="O64" s="129"/>
      <c r="P64" s="129"/>
      <c r="Q64" s="128"/>
      <c r="R64" s="128"/>
      <c r="S64" s="128"/>
      <c r="T64" s="128"/>
      <c r="U64" s="128"/>
      <c r="V64" s="128"/>
      <c r="W64" s="128"/>
      <c r="X64" s="128"/>
      <c r="Y64" s="128"/>
      <c r="AA64" s="128"/>
      <c r="AB64" s="128"/>
      <c r="AC64" s="128"/>
    </row>
    <row r="65" spans="2:29" ht="15" hidden="1" customHeight="1" x14ac:dyDescent="0.2">
      <c r="B65" s="128"/>
      <c r="C65" s="128"/>
      <c r="D65" s="128"/>
      <c r="E65" s="128"/>
      <c r="F65" s="128"/>
      <c r="G65" s="128"/>
      <c r="H65" s="128"/>
      <c r="I65" s="128"/>
      <c r="J65" s="129"/>
      <c r="K65" s="129"/>
      <c r="L65" s="129"/>
      <c r="M65" s="129"/>
      <c r="N65" s="129"/>
      <c r="O65" s="129"/>
      <c r="P65" s="129"/>
      <c r="Q65" s="128"/>
      <c r="R65" s="128"/>
      <c r="S65" s="128"/>
      <c r="T65" s="128"/>
      <c r="U65" s="128"/>
      <c r="V65" s="128"/>
      <c r="W65" s="128"/>
      <c r="X65" s="128"/>
      <c r="Y65" s="128"/>
      <c r="AA65" s="128"/>
      <c r="AB65" s="128"/>
      <c r="AC65" s="128"/>
    </row>
    <row r="66" spans="2:29" ht="15" hidden="1" customHeight="1" x14ac:dyDescent="0.2">
      <c r="B66" s="128"/>
      <c r="C66" s="128"/>
      <c r="D66" s="128"/>
      <c r="E66" s="128"/>
      <c r="F66" s="128"/>
      <c r="G66" s="128"/>
      <c r="H66" s="128"/>
      <c r="I66" s="128"/>
      <c r="J66" s="129"/>
      <c r="K66" s="129"/>
      <c r="L66" s="129"/>
      <c r="M66" s="129"/>
      <c r="N66" s="129"/>
      <c r="O66" s="129"/>
      <c r="P66" s="129"/>
      <c r="Q66" s="128"/>
      <c r="R66" s="128"/>
      <c r="S66" s="128"/>
      <c r="T66" s="128"/>
      <c r="U66" s="128"/>
      <c r="V66" s="128"/>
      <c r="W66" s="128"/>
      <c r="X66" s="128"/>
      <c r="Y66" s="128"/>
      <c r="AA66" s="128"/>
      <c r="AB66" s="128"/>
      <c r="AC66" s="128"/>
    </row>
    <row r="67" spans="2:29" ht="15" hidden="1" customHeight="1" x14ac:dyDescent="0.2">
      <c r="B67" s="128"/>
      <c r="C67" s="128"/>
      <c r="D67" s="128"/>
      <c r="E67" s="128"/>
      <c r="F67" s="128"/>
      <c r="G67" s="128"/>
      <c r="H67" s="128"/>
      <c r="I67" s="128"/>
      <c r="J67" s="129"/>
      <c r="K67" s="129"/>
      <c r="L67" s="129"/>
      <c r="M67" s="129"/>
      <c r="N67" s="129"/>
      <c r="O67" s="129"/>
      <c r="P67" s="129"/>
      <c r="Q67" s="128"/>
      <c r="R67" s="128"/>
      <c r="S67" s="128"/>
      <c r="T67" s="128"/>
      <c r="U67" s="128"/>
      <c r="V67" s="128"/>
      <c r="W67" s="128"/>
      <c r="X67" s="128"/>
      <c r="Y67" s="128"/>
      <c r="AA67" s="128"/>
      <c r="AB67" s="128"/>
      <c r="AC67" s="128"/>
    </row>
    <row r="68" spans="2:29" ht="15" hidden="1" customHeight="1" x14ac:dyDescent="0.2">
      <c r="B68" s="128"/>
      <c r="C68" s="128"/>
      <c r="D68" s="128"/>
      <c r="E68" s="128"/>
      <c r="F68" s="128"/>
      <c r="G68" s="128"/>
      <c r="H68" s="128"/>
      <c r="I68" s="128"/>
      <c r="J68" s="129"/>
      <c r="K68" s="129"/>
      <c r="L68" s="129"/>
      <c r="M68" s="129"/>
      <c r="N68" s="129"/>
      <c r="O68" s="129"/>
      <c r="P68" s="129"/>
      <c r="Q68" s="128"/>
      <c r="R68" s="128"/>
      <c r="S68" s="128"/>
      <c r="T68" s="128"/>
      <c r="U68" s="128"/>
      <c r="V68" s="128"/>
      <c r="W68" s="128"/>
      <c r="X68" s="128"/>
      <c r="Y68" s="128"/>
      <c r="Z68" s="128"/>
      <c r="AA68" s="128"/>
      <c r="AB68" s="128"/>
      <c r="AC68" s="128"/>
    </row>
    <row r="69" spans="2:29" ht="15" hidden="1" customHeight="1" x14ac:dyDescent="0.2">
      <c r="B69" s="128"/>
      <c r="C69" s="128"/>
      <c r="D69" s="128"/>
      <c r="E69" s="128"/>
      <c r="F69" s="128"/>
      <c r="G69" s="128"/>
      <c r="H69" s="128"/>
      <c r="I69" s="128"/>
      <c r="J69" s="129"/>
      <c r="K69" s="129"/>
      <c r="L69" s="129"/>
      <c r="M69" s="129"/>
      <c r="N69" s="129"/>
      <c r="O69" s="129"/>
      <c r="P69" s="129"/>
      <c r="Q69" s="128"/>
      <c r="R69" s="128"/>
      <c r="S69" s="128"/>
      <c r="T69" s="128"/>
      <c r="U69" s="128"/>
      <c r="V69" s="128"/>
      <c r="W69" s="128"/>
      <c r="X69" s="128"/>
      <c r="Y69" s="128"/>
      <c r="Z69" s="128"/>
      <c r="AA69" s="128"/>
      <c r="AB69" s="128"/>
      <c r="AC69" s="128"/>
    </row>
    <row r="70" spans="2:29" ht="15" hidden="1" customHeight="1" x14ac:dyDescent="0.2">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row>
    <row r="71" spans="2:29" ht="15" hidden="1" customHeight="1" x14ac:dyDescent="0.2">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row>
    <row r="72" spans="2:29" ht="15" hidden="1" customHeight="1" x14ac:dyDescent="0.2">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row>
    <row r="73" spans="2:29" ht="15" hidden="1" customHeight="1" x14ac:dyDescent="0.2">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row>
    <row r="74" spans="2:29" ht="15" hidden="1" customHeight="1" x14ac:dyDescent="0.2">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row>
    <row r="75" spans="2:29" ht="15" hidden="1" customHeight="1" x14ac:dyDescent="0.2">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row>
    <row r="76" spans="2:29" ht="15" hidden="1" customHeight="1" x14ac:dyDescent="0.2">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row>
    <row r="77" spans="2:29" ht="15" hidden="1" customHeight="1" x14ac:dyDescent="0.2">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row>
    <row r="78" spans="2:29" ht="15" hidden="1" customHeight="1" x14ac:dyDescent="0.2">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row>
    <row r="79" spans="2:29" ht="15" hidden="1" customHeight="1" x14ac:dyDescent="0.2">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row>
    <row r="80" spans="2:29" ht="15" hidden="1" customHeight="1" x14ac:dyDescent="0.2">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row>
    <row r="81" spans="2:29" ht="15" hidden="1" customHeight="1" x14ac:dyDescent="0.2">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row>
    <row r="82" spans="2:29" ht="15" hidden="1" customHeight="1" x14ac:dyDescent="0.2">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row>
    <row r="83" spans="2:29" ht="15" hidden="1" customHeight="1" x14ac:dyDescent="0.2">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row>
    <row r="84" spans="2:29" ht="15" hidden="1" customHeight="1" x14ac:dyDescent="0.2">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row>
    <row r="85" spans="2:29" ht="15" hidden="1" customHeight="1" x14ac:dyDescent="0.2">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row>
    <row r="86" spans="2:29" ht="15" hidden="1" customHeight="1" x14ac:dyDescent="0.2">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row>
    <row r="87" spans="2:29" ht="15" hidden="1" customHeight="1" x14ac:dyDescent="0.2">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row>
    <row r="88" spans="2:29" ht="15" hidden="1" customHeight="1" x14ac:dyDescent="0.2">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row>
    <row r="89" spans="2:29" ht="15" hidden="1" customHeight="1" x14ac:dyDescent="0.2">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row>
    <row r="90" spans="2:29" ht="15" hidden="1" customHeight="1" x14ac:dyDescent="0.2">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row>
    <row r="91" spans="2:29" ht="15" hidden="1" customHeight="1" x14ac:dyDescent="0.2">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row>
    <row r="92" spans="2:29" ht="15" hidden="1" customHeight="1" x14ac:dyDescent="0.2">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row>
    <row r="93" spans="2:29" ht="15" hidden="1" customHeight="1" x14ac:dyDescent="0.2">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row>
    <row r="94" spans="2:29" ht="15" hidden="1" customHeight="1" x14ac:dyDescent="0.2">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row>
    <row r="95" spans="2:29" ht="15" hidden="1" customHeight="1" x14ac:dyDescent="0.2">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row>
    <row r="96" spans="2:29" ht="15" hidden="1" customHeight="1" x14ac:dyDescent="0.2">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row>
    <row r="97" spans="2:29" ht="15" hidden="1" customHeight="1" x14ac:dyDescent="0.2">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row>
  </sheetData>
  <sheetProtection algorithmName="SHA-512" hashValue="KneF8fYOfdjQNzy6KwFOBY0iLIe69gGNkx/c2HwSYmejtZlPKU91/bJISOqlfc1pm27jYWj9eJjjAute/errKA==" saltValue="LxF+C1g5fqXC68mtj/lOlA==" spinCount="100000" sheet="1" objects="1" scenarios="1"/>
  <protectedRanges>
    <protectedRange sqref="V2:Z2" name="Range1_3"/>
  </protectedRanges>
  <mergeCells count="143">
    <mergeCell ref="AP37:AP38"/>
    <mergeCell ref="AQ37:AQ38"/>
    <mergeCell ref="AR37:AR38"/>
    <mergeCell ref="AS37:AS38"/>
    <mergeCell ref="AT37:AT38"/>
    <mergeCell ref="AU37:AU38"/>
    <mergeCell ref="AJ37:AJ38"/>
    <mergeCell ref="AK37:AK38"/>
    <mergeCell ref="AL37:AL38"/>
    <mergeCell ref="AM37:AM38"/>
    <mergeCell ref="AN37:AN38"/>
    <mergeCell ref="AO37:AO38"/>
    <mergeCell ref="BE37:BE38"/>
    <mergeCell ref="BF37:BF38"/>
    <mergeCell ref="BG37:BG38"/>
    <mergeCell ref="AV37:AV38"/>
    <mergeCell ref="AW37:AW38"/>
    <mergeCell ref="AX37:AX38"/>
    <mergeCell ref="AY37:AY38"/>
    <mergeCell ref="AZ37:AZ38"/>
    <mergeCell ref="BA37:BA38"/>
    <mergeCell ref="BB37:BB38"/>
    <mergeCell ref="BC37:BC38"/>
    <mergeCell ref="BD37:BD38"/>
    <mergeCell ref="AG37:AG38"/>
    <mergeCell ref="AH37:AH38"/>
    <mergeCell ref="AI37:AI38"/>
    <mergeCell ref="B28:B29"/>
    <mergeCell ref="C28:H29"/>
    <mergeCell ref="J28:J29"/>
    <mergeCell ref="K28:P29"/>
    <mergeCell ref="R28:R29"/>
    <mergeCell ref="S28:X29"/>
    <mergeCell ref="Z27:Z28"/>
    <mergeCell ref="AA27:AA28"/>
    <mergeCell ref="AB27:AB28"/>
    <mergeCell ref="AG27:AG28"/>
    <mergeCell ref="AH27:AH28"/>
    <mergeCell ref="AI27:AI28"/>
    <mergeCell ref="B38:B39"/>
    <mergeCell ref="C38:H39"/>
    <mergeCell ref="J38:J39"/>
    <mergeCell ref="K38:P39"/>
    <mergeCell ref="R38:R39"/>
    <mergeCell ref="S38:X39"/>
    <mergeCell ref="Z37:Z38"/>
    <mergeCell ref="AA37:AA38"/>
    <mergeCell ref="AB37:AB38"/>
    <mergeCell ref="BB27:BB28"/>
    <mergeCell ref="BC27:BC28"/>
    <mergeCell ref="BD27:BD28"/>
    <mergeCell ref="BE27:BE28"/>
    <mergeCell ref="BF27:BF28"/>
    <mergeCell ref="BG27:BG28"/>
    <mergeCell ref="AV27:AV28"/>
    <mergeCell ref="AW27:AW28"/>
    <mergeCell ref="AX27:AX28"/>
    <mergeCell ref="AY27:AY28"/>
    <mergeCell ref="AZ27:AZ28"/>
    <mergeCell ref="BA27:BA28"/>
    <mergeCell ref="AP27:AP28"/>
    <mergeCell ref="AQ27:AQ28"/>
    <mergeCell ref="AR27:AR28"/>
    <mergeCell ref="AS27:AS28"/>
    <mergeCell ref="AT27:AT28"/>
    <mergeCell ref="AU27:AU28"/>
    <mergeCell ref="AJ27:AJ28"/>
    <mergeCell ref="AK27:AK28"/>
    <mergeCell ref="AL27:AL28"/>
    <mergeCell ref="AM27:AM28"/>
    <mergeCell ref="AN27:AN28"/>
    <mergeCell ref="AO27:AO28"/>
    <mergeCell ref="BD17:BD18"/>
    <mergeCell ref="BE17:BE18"/>
    <mergeCell ref="BF17:BF18"/>
    <mergeCell ref="AU17:AU18"/>
    <mergeCell ref="AV17:AV18"/>
    <mergeCell ref="AW17:AW18"/>
    <mergeCell ref="AX17:AX18"/>
    <mergeCell ref="AY17:AY18"/>
    <mergeCell ref="AZ17:AZ18"/>
    <mergeCell ref="B18:B19"/>
    <mergeCell ref="C18:H19"/>
    <mergeCell ref="J18:J19"/>
    <mergeCell ref="K18:P19"/>
    <mergeCell ref="R18:R19"/>
    <mergeCell ref="S18:X19"/>
    <mergeCell ref="BA17:BA18"/>
    <mergeCell ref="BB17:BB18"/>
    <mergeCell ref="BC17:BC18"/>
    <mergeCell ref="AO17:AO18"/>
    <mergeCell ref="AP17:AP18"/>
    <mergeCell ref="AQ17:AQ18"/>
    <mergeCell ref="AR17:AR18"/>
    <mergeCell ref="AS17:AS18"/>
    <mergeCell ref="BB9:BC9"/>
    <mergeCell ref="BD9:BE9"/>
    <mergeCell ref="BF9:BG9"/>
    <mergeCell ref="Z17:Z18"/>
    <mergeCell ref="AA17:AA18"/>
    <mergeCell ref="AB17:AB18"/>
    <mergeCell ref="AG17:AG18"/>
    <mergeCell ref="AH17:AH18"/>
    <mergeCell ref="AL9:AM9"/>
    <mergeCell ref="AN9:AO9"/>
    <mergeCell ref="AP9:AQ9"/>
    <mergeCell ref="AR9:AS9"/>
    <mergeCell ref="AT9:AU9"/>
    <mergeCell ref="AV9:AW9"/>
    <mergeCell ref="AT17:AT18"/>
    <mergeCell ref="AI17:AI18"/>
    <mergeCell ref="AJ17:AJ18"/>
    <mergeCell ref="AK17:AK18"/>
    <mergeCell ref="AL17:AL18"/>
    <mergeCell ref="AM17:AM18"/>
    <mergeCell ref="AN17:AN18"/>
    <mergeCell ref="AX9:AY9"/>
    <mergeCell ref="AZ9:BA9"/>
    <mergeCell ref="BG17:BG18"/>
    <mergeCell ref="C9:H9"/>
    <mergeCell ref="K9:P9"/>
    <mergeCell ref="S9:X9"/>
    <mergeCell ref="Z9:AC9"/>
    <mergeCell ref="AH9:AI9"/>
    <mergeCell ref="AJ9:AK9"/>
    <mergeCell ref="B1:T3"/>
    <mergeCell ref="AB1:AC3"/>
    <mergeCell ref="V2:Z2"/>
    <mergeCell ref="B5:AC5"/>
    <mergeCell ref="B6:AC6"/>
    <mergeCell ref="B7:AC7"/>
    <mergeCell ref="CG9:CH9"/>
    <mergeCell ref="CI9:CJ9"/>
    <mergeCell ref="CK9:CL9"/>
    <mergeCell ref="BO9:BP9"/>
    <mergeCell ref="BQ9:BR9"/>
    <mergeCell ref="BS9:BT9"/>
    <mergeCell ref="BU9:BV9"/>
    <mergeCell ref="BW9:BX9"/>
    <mergeCell ref="BY9:BZ9"/>
    <mergeCell ref="CA9:CB9"/>
    <mergeCell ref="CC9:CD9"/>
    <mergeCell ref="CE9:CF9"/>
  </mergeCells>
  <conditionalFormatting sqref="A10 A14:A16">
    <cfRule type="cellIs" dxfId="475" priority="417" operator="equal">
      <formula>1</formula>
    </cfRule>
  </conditionalFormatting>
  <conditionalFormatting sqref="C10:H16">
    <cfRule type="cellIs" dxfId="474" priority="385" operator="between">
      <formula>$AJ$12</formula>
      <formula>$AK$12</formula>
    </cfRule>
    <cfRule type="cellIs" dxfId="473" priority="386" operator="between">
      <formula>$AJ$11</formula>
      <formula>$AK$11</formula>
    </cfRule>
    <cfRule type="cellIs" dxfId="472" priority="404" operator="between">
      <formula>$AJ$26</formula>
      <formula>$AK$26</formula>
    </cfRule>
    <cfRule type="cellIs" dxfId="471" priority="405" operator="between">
      <formula>$AJ$25</formula>
      <formula>$AK$25</formula>
    </cfRule>
    <cfRule type="cellIs" dxfId="470" priority="406" operator="between">
      <formula>$AJ$24</formula>
      <formula>$AK$24</formula>
    </cfRule>
    <cfRule type="cellIs" dxfId="469" priority="407" operator="between">
      <formula>$AJ$23</formula>
      <formula>$AK$23</formula>
    </cfRule>
    <cfRule type="cellIs" dxfId="468" priority="408" operator="between">
      <formula>$AJ$22</formula>
      <formula>$AK$22</formula>
    </cfRule>
    <cfRule type="cellIs" dxfId="467" priority="409" operator="between">
      <formula>$AJ$21</formula>
      <formula>$AK$21</formula>
    </cfRule>
    <cfRule type="cellIs" dxfId="466" priority="410" operator="between">
      <formula>$AJ$20</formula>
      <formula>$AK$20</formula>
    </cfRule>
    <cfRule type="cellIs" dxfId="465" priority="411" operator="between">
      <formula>$AJ$19</formula>
      <formula>$AK$19</formula>
    </cfRule>
    <cfRule type="cellIs" dxfId="464" priority="412" operator="between">
      <formula>$AJ$17</formula>
      <formula>$AK$17</formula>
    </cfRule>
    <cfRule type="cellIs" dxfId="463" priority="413" operator="between">
      <formula>$AJ$16</formula>
      <formula>$AK$16</formula>
    </cfRule>
    <cfRule type="cellIs" dxfId="462" priority="414" operator="between">
      <formula>$AJ$15</formula>
      <formula>$AK$15</formula>
    </cfRule>
    <cfRule type="cellIs" dxfId="461" priority="415" operator="between">
      <formula>$AJ$14</formula>
      <formula>$AK$14</formula>
    </cfRule>
    <cfRule type="cellIs" dxfId="460" priority="416" operator="between">
      <formula>$AJ$13</formula>
      <formula>$AK$13</formula>
    </cfRule>
  </conditionalFormatting>
  <conditionalFormatting sqref="C10:H16">
    <cfRule type="cellIs" dxfId="459" priority="387" operator="between">
      <formula>$AJ$45</formula>
      <formula>$AK$45</formula>
    </cfRule>
    <cfRule type="cellIs" dxfId="458" priority="388" operator="between">
      <formula>$AJ$44</formula>
      <formula>$AK$44</formula>
    </cfRule>
    <cfRule type="cellIs" dxfId="457" priority="389" operator="between">
      <formula>$AJ$43</formula>
      <formula>$AK$43</formula>
    </cfRule>
    <cfRule type="cellIs" dxfId="456" priority="390" operator="between">
      <formula>$AJ$42</formula>
      <formula>$AK$42</formula>
    </cfRule>
    <cfRule type="cellIs" dxfId="455" priority="391" operator="between">
      <formula>$AJ$41</formula>
      <formula>$AK$41</formula>
    </cfRule>
    <cfRule type="cellIs" dxfId="454" priority="392" operator="between">
      <formula>$AJ$40</formula>
      <formula>$AK$40</formula>
    </cfRule>
    <cfRule type="cellIs" dxfId="453" priority="393" operator="between">
      <formula>$AJ$39</formula>
      <formula>$AK$39</formula>
    </cfRule>
    <cfRule type="cellIs" dxfId="452" priority="394" operator="between">
      <formula>$AJ$37</formula>
      <formula>$AK$37</formula>
    </cfRule>
    <cfRule type="cellIs" dxfId="451" priority="395" operator="between">
      <formula>$AJ$36</formula>
      <formula>$AK$36</formula>
    </cfRule>
    <cfRule type="cellIs" dxfId="450" priority="396" operator="between">
      <formula>$AJ$35</formula>
      <formula>$AK$35</formula>
    </cfRule>
    <cfRule type="cellIs" dxfId="449" priority="397" operator="between">
      <formula>$AJ$34</formula>
      <formula>$AK$34</formula>
    </cfRule>
    <cfRule type="cellIs" dxfId="448" priority="398" operator="between">
      <formula>$AJ$33</formula>
      <formula>$AK$33</formula>
    </cfRule>
    <cfRule type="cellIs" dxfId="447" priority="399" operator="between">
      <formula>$AJ$32</formula>
      <formula>$AK$32</formula>
    </cfRule>
    <cfRule type="cellIs" dxfId="446" priority="400" operator="between">
      <formula>$AJ$31</formula>
      <formula>$AK$31</formula>
    </cfRule>
    <cfRule type="cellIs" dxfId="445" priority="401" operator="between">
      <formula>$AJ$30</formula>
      <formula>$AK$30</formula>
    </cfRule>
    <cfRule type="cellIs" dxfId="444" priority="402" operator="between">
      <formula>$AJ$29</formula>
      <formula>$AK$29</formula>
    </cfRule>
    <cfRule type="cellIs" dxfId="443" priority="403" operator="between">
      <formula>$AJ$27</formula>
      <formula>$AK$27</formula>
    </cfRule>
  </conditionalFormatting>
  <conditionalFormatting sqref="K10:P16">
    <cfRule type="cellIs" dxfId="442" priority="353" operator="between">
      <formula>$AL$12</formula>
      <formula>$AM$12</formula>
    </cfRule>
    <cfRule type="cellIs" dxfId="441" priority="354" operator="between">
      <formula>$AL$11</formula>
      <formula>$AM$11</formula>
    </cfRule>
    <cfRule type="cellIs" dxfId="440" priority="372" operator="between">
      <formula>$AL$26</formula>
      <formula>$AM$26</formula>
    </cfRule>
    <cfRule type="cellIs" dxfId="439" priority="373" operator="between">
      <formula>$AL$25</formula>
      <formula>$AM$25</formula>
    </cfRule>
    <cfRule type="cellIs" dxfId="438" priority="374" operator="between">
      <formula>$AL$24</formula>
      <formula>$AM$24</formula>
    </cfRule>
    <cfRule type="cellIs" dxfId="437" priority="375" operator="between">
      <formula>$AL$23</formula>
      <formula>$AM$23</formula>
    </cfRule>
    <cfRule type="cellIs" dxfId="436" priority="376" operator="between">
      <formula>$AL$22</formula>
      <formula>$AM$22</formula>
    </cfRule>
    <cfRule type="cellIs" dxfId="435" priority="377" operator="between">
      <formula>$AL$21</formula>
      <formula>$AM$21</formula>
    </cfRule>
    <cfRule type="cellIs" dxfId="434" priority="378" operator="between">
      <formula>$AL$20</formula>
      <formula>$AM$20</formula>
    </cfRule>
    <cfRule type="cellIs" dxfId="433" priority="379" operator="between">
      <formula>$AL$19</formula>
      <formula>$AM$19</formula>
    </cfRule>
    <cfRule type="cellIs" dxfId="432" priority="380" operator="between">
      <formula>$AL$17</formula>
      <formula>$AM$17</formula>
    </cfRule>
    <cfRule type="cellIs" dxfId="431" priority="381" operator="between">
      <formula>$AL$16</formula>
      <formula>$AM$16</formula>
    </cfRule>
    <cfRule type="cellIs" dxfId="430" priority="382" operator="between">
      <formula>$AL$15</formula>
      <formula>$AM$15</formula>
    </cfRule>
    <cfRule type="cellIs" dxfId="429" priority="383" operator="between">
      <formula>$AL$14</formula>
      <formula>$AM$14</formula>
    </cfRule>
    <cfRule type="cellIs" dxfId="428" priority="384" operator="between">
      <formula>$AL$13</formula>
      <formula>$AM$13</formula>
    </cfRule>
  </conditionalFormatting>
  <conditionalFormatting sqref="K10:P16">
    <cfRule type="cellIs" dxfId="427" priority="355" operator="between">
      <formula>$AL$45</formula>
      <formula>$AM$45</formula>
    </cfRule>
    <cfRule type="cellIs" dxfId="426" priority="356" operator="between">
      <formula>$AL$44</formula>
      <formula>$AM$44</formula>
    </cfRule>
    <cfRule type="cellIs" dxfId="425" priority="357" operator="between">
      <formula>$AL$43</formula>
      <formula>$AM$43</formula>
    </cfRule>
    <cfRule type="cellIs" dxfId="424" priority="358" operator="between">
      <formula>$AL$42</formula>
      <formula>$AM$42</formula>
    </cfRule>
    <cfRule type="cellIs" dxfId="423" priority="359" operator="between">
      <formula>$AL$41</formula>
      <formula>$AM$41</formula>
    </cfRule>
    <cfRule type="cellIs" dxfId="422" priority="360" operator="between">
      <formula>$AL$40</formula>
      <formula>$AM$40</formula>
    </cfRule>
    <cfRule type="cellIs" dxfId="421" priority="361" operator="between">
      <formula>$AL$39</formula>
      <formula>$AM$39</formula>
    </cfRule>
    <cfRule type="cellIs" dxfId="420" priority="362" operator="between">
      <formula>$AL$37</formula>
      <formula>$AM$37</formula>
    </cfRule>
    <cfRule type="cellIs" dxfId="419" priority="363" operator="between">
      <formula>$AL$36</formula>
      <formula>$AM$36</formula>
    </cfRule>
    <cfRule type="cellIs" dxfId="418" priority="364" operator="between">
      <formula>$AL$35</formula>
      <formula>$AM$35</formula>
    </cfRule>
    <cfRule type="cellIs" dxfId="417" priority="365" operator="between">
      <formula>$AL$34</formula>
      <formula>$AM$34</formula>
    </cfRule>
    <cfRule type="cellIs" dxfId="416" priority="366" operator="between">
      <formula>$AL$33</formula>
      <formula>$AM$33</formula>
    </cfRule>
    <cfRule type="cellIs" dxfId="415" priority="367" operator="between">
      <formula>$AL$32</formula>
      <formula>$AM$32</formula>
    </cfRule>
    <cfRule type="cellIs" dxfId="414" priority="368" operator="between">
      <formula>$AL$31</formula>
      <formula>$AM$31</formula>
    </cfRule>
    <cfRule type="cellIs" dxfId="413" priority="369" operator="between">
      <formula>$AL$30</formula>
      <formula>$AM$30</formula>
    </cfRule>
    <cfRule type="cellIs" dxfId="412" priority="370" operator="between">
      <formula>$AL$29</formula>
      <formula>$AM$29</formula>
    </cfRule>
    <cfRule type="cellIs" dxfId="411" priority="371" operator="between">
      <formula>$AL$27</formula>
      <formula>$AM$27</formula>
    </cfRule>
  </conditionalFormatting>
  <conditionalFormatting sqref="S10:X16">
    <cfRule type="cellIs" dxfId="410" priority="321" operator="between">
      <formula>$AN$11</formula>
      <formula>$AO$11</formula>
    </cfRule>
    <cfRule type="cellIs" dxfId="409" priority="322" operator="between">
      <formula>$AN$12</formula>
      <formula>$AO$12</formula>
    </cfRule>
    <cfRule type="cellIs" dxfId="408" priority="340" operator="between">
      <formula>$AN$26</formula>
      <formula>$AO$26</formula>
    </cfRule>
    <cfRule type="cellIs" dxfId="407" priority="341" operator="between">
      <formula>$AN$25</formula>
      <formula>$AO$25</formula>
    </cfRule>
    <cfRule type="cellIs" dxfId="406" priority="342" operator="between">
      <formula>$AN$24</formula>
      <formula>$AO$24</formula>
    </cfRule>
    <cfRule type="cellIs" dxfId="405" priority="343" operator="between">
      <formula>$AN$23</formula>
      <formula>$AO$23</formula>
    </cfRule>
    <cfRule type="cellIs" dxfId="404" priority="344" operator="between">
      <formula>$AN$22</formula>
      <formula>$AO$22</formula>
    </cfRule>
    <cfRule type="cellIs" dxfId="403" priority="345" operator="between">
      <formula>$AN$21</formula>
      <formula>$AO$21</formula>
    </cfRule>
    <cfRule type="cellIs" dxfId="402" priority="346" operator="between">
      <formula>$AN$20</formula>
      <formula>$AO$20</formula>
    </cfRule>
    <cfRule type="cellIs" dxfId="401" priority="347" operator="between">
      <formula>$AN$19</formula>
      <formula>$AO$19</formula>
    </cfRule>
    <cfRule type="cellIs" dxfId="400" priority="348" operator="between">
      <formula>$AN$17</formula>
      <formula>$AO$17</formula>
    </cfRule>
    <cfRule type="cellIs" dxfId="399" priority="349" operator="between">
      <formula>$AN$16</formula>
      <formula>$AO$16</formula>
    </cfRule>
    <cfRule type="cellIs" dxfId="398" priority="350" operator="between">
      <formula>$AN$15</formula>
      <formula>$AO$15</formula>
    </cfRule>
    <cfRule type="cellIs" dxfId="397" priority="351" operator="between">
      <formula>$AN$14</formula>
      <formula>$AO$14</formula>
    </cfRule>
    <cfRule type="cellIs" dxfId="396" priority="352" operator="between">
      <formula>$AN$13</formula>
      <formula>$AO$13</formula>
    </cfRule>
  </conditionalFormatting>
  <conditionalFormatting sqref="S10:X16">
    <cfRule type="cellIs" dxfId="395" priority="323" operator="between">
      <formula>$AN$45</formula>
      <formula>$AO$45</formula>
    </cfRule>
    <cfRule type="cellIs" dxfId="394" priority="324" operator="between">
      <formula>$AN$44</formula>
      <formula>$AO$44</formula>
    </cfRule>
    <cfRule type="cellIs" dxfId="393" priority="325" operator="between">
      <formula>$AN$43</formula>
      <formula>$AO$43</formula>
    </cfRule>
    <cfRule type="cellIs" dxfId="392" priority="326" operator="between">
      <formula>$AN$42</formula>
      <formula>$AO$42</formula>
    </cfRule>
    <cfRule type="cellIs" dxfId="391" priority="327" operator="between">
      <formula>$AN$41</formula>
      <formula>$AO$41</formula>
    </cfRule>
    <cfRule type="cellIs" dxfId="390" priority="328" operator="between">
      <formula>$AN$40</formula>
      <formula>$AO$40</formula>
    </cfRule>
    <cfRule type="cellIs" dxfId="389" priority="329" operator="between">
      <formula>$AN$39</formula>
      <formula>$AO$39</formula>
    </cfRule>
    <cfRule type="cellIs" dxfId="388" priority="330" operator="between">
      <formula>$AN$37</formula>
      <formula>$AO$37</formula>
    </cfRule>
    <cfRule type="cellIs" dxfId="387" priority="331" operator="between">
      <formula>$AN$36</formula>
      <formula>$AO$36</formula>
    </cfRule>
    <cfRule type="cellIs" dxfId="386" priority="332" operator="between">
      <formula>$AN$35</formula>
      <formula>$AO$35</formula>
    </cfRule>
    <cfRule type="cellIs" dxfId="385" priority="333" operator="between">
      <formula>$AN$34</formula>
      <formula>$AO$34</formula>
    </cfRule>
    <cfRule type="cellIs" dxfId="384" priority="334" operator="between">
      <formula>$AN$33</formula>
      <formula>$AO$33</formula>
    </cfRule>
    <cfRule type="cellIs" dxfId="383" priority="335" operator="between">
      <formula>$AN$32</formula>
      <formula>$AO$32</formula>
    </cfRule>
    <cfRule type="cellIs" dxfId="382" priority="336" operator="between">
      <formula>$AN$31</formula>
      <formula>$AO$31</formula>
    </cfRule>
    <cfRule type="cellIs" dxfId="381" priority="337" operator="between">
      <formula>$AN$30</formula>
      <formula>$AO$30</formula>
    </cfRule>
    <cfRule type="cellIs" dxfId="380" priority="338" operator="between">
      <formula>$AN$29</formula>
      <formula>$AO$29</formula>
    </cfRule>
    <cfRule type="cellIs" dxfId="379" priority="339" operator="between">
      <formula>$AN$27</formula>
      <formula>$AO$27</formula>
    </cfRule>
  </conditionalFormatting>
  <conditionalFormatting sqref="C20:H26">
    <cfRule type="cellIs" dxfId="378" priority="289" operator="between">
      <formula>$AP$12</formula>
      <formula>$AQ$12</formula>
    </cfRule>
    <cfRule type="cellIs" dxfId="377" priority="290" operator="between">
      <formula>$AP$11</formula>
      <formula>$AQ$11</formula>
    </cfRule>
    <cfRule type="cellIs" dxfId="376" priority="308" operator="between">
      <formula>$AP$26</formula>
      <formula>$AQ$26</formula>
    </cfRule>
    <cfRule type="cellIs" dxfId="375" priority="309" operator="between">
      <formula>$AP$25</formula>
      <formula>$AQ$25</formula>
    </cfRule>
    <cfRule type="cellIs" dxfId="374" priority="310" operator="between">
      <formula>$AP$24</formula>
      <formula>$AQ$24</formula>
    </cfRule>
    <cfRule type="cellIs" dxfId="373" priority="311" operator="between">
      <formula>$AP$23</formula>
      <formula>$AQ$23</formula>
    </cfRule>
    <cfRule type="cellIs" dxfId="372" priority="312" operator="between">
      <formula>$AP$22</formula>
      <formula>$AQ$22</formula>
    </cfRule>
    <cfRule type="cellIs" dxfId="371" priority="313" operator="between">
      <formula>$AP$21</formula>
      <formula>$AQ$21</formula>
    </cfRule>
    <cfRule type="cellIs" dxfId="370" priority="314" operator="between">
      <formula>$AP$20</formula>
      <formula>$AQ$20</formula>
    </cfRule>
    <cfRule type="cellIs" dxfId="369" priority="315" operator="between">
      <formula>$AP$19</formula>
      <formula>$AQ$19</formula>
    </cfRule>
    <cfRule type="cellIs" dxfId="368" priority="316" operator="between">
      <formula>$AP$17</formula>
      <formula>$AQ$17</formula>
    </cfRule>
    <cfRule type="cellIs" dxfId="367" priority="317" operator="between">
      <formula>$AP$16</formula>
      <formula>$AQ$16</formula>
    </cfRule>
    <cfRule type="cellIs" dxfId="366" priority="318" operator="between">
      <formula>$AP$15</formula>
      <formula>$AQ$15</formula>
    </cfRule>
    <cfRule type="cellIs" dxfId="365" priority="319" operator="between">
      <formula>$AP$14</formula>
      <formula>$AQ$14</formula>
    </cfRule>
    <cfRule type="cellIs" dxfId="364" priority="320" operator="between">
      <formula>$AP$13</formula>
      <formula>$AQ$13</formula>
    </cfRule>
  </conditionalFormatting>
  <conditionalFormatting sqref="C20:H26">
    <cfRule type="cellIs" dxfId="363" priority="291" operator="between">
      <formula>$AP$45</formula>
      <formula>$AQ$45</formula>
    </cfRule>
    <cfRule type="cellIs" dxfId="362" priority="292" operator="between">
      <formula>$AP$44</formula>
      <formula>$AQ$44</formula>
    </cfRule>
    <cfRule type="cellIs" dxfId="361" priority="293" operator="between">
      <formula>$AP$43</formula>
      <formula>$AQ$43</formula>
    </cfRule>
    <cfRule type="cellIs" dxfId="360" priority="294" operator="between">
      <formula>$AP$42</formula>
      <formula>$AQ$42</formula>
    </cfRule>
    <cfRule type="cellIs" dxfId="359" priority="295" operator="between">
      <formula>$AP$41</formula>
      <formula>$AQ$41</formula>
    </cfRule>
    <cfRule type="cellIs" dxfId="358" priority="296" operator="between">
      <formula>$AP$40</formula>
      <formula>$AQ$40</formula>
    </cfRule>
    <cfRule type="cellIs" dxfId="357" priority="297" operator="between">
      <formula>$AP$39</formula>
      <formula>$AQ$39</formula>
    </cfRule>
    <cfRule type="cellIs" dxfId="356" priority="298" operator="between">
      <formula>$AP$37</formula>
      <formula>$AQ$37</formula>
    </cfRule>
    <cfRule type="cellIs" dxfId="355" priority="299" operator="between">
      <formula>$AP$36</formula>
      <formula>$AQ$36</formula>
    </cfRule>
    <cfRule type="cellIs" dxfId="354" priority="300" operator="between">
      <formula>$AP$35</formula>
      <formula>$AQ$35</formula>
    </cfRule>
    <cfRule type="cellIs" dxfId="353" priority="301" operator="between">
      <formula>$AP$34</formula>
      <formula>$AQ$34</formula>
    </cfRule>
    <cfRule type="cellIs" dxfId="352" priority="302" operator="between">
      <formula>$AP$33</formula>
      <formula>$AQ$33</formula>
    </cfRule>
    <cfRule type="cellIs" dxfId="351" priority="303" operator="between">
      <formula>$AP$32</formula>
      <formula>$AQ$32</formula>
    </cfRule>
    <cfRule type="cellIs" dxfId="350" priority="304" operator="between">
      <formula>$AP$31</formula>
      <formula>$AQ$31</formula>
    </cfRule>
    <cfRule type="cellIs" dxfId="349" priority="305" operator="between">
      <formula>$AP$30</formula>
      <formula>$AQ$30</formula>
    </cfRule>
    <cfRule type="cellIs" dxfId="348" priority="306" operator="between">
      <formula>$AP$29</formula>
      <formula>$AQ$29</formula>
    </cfRule>
    <cfRule type="cellIs" dxfId="347" priority="307" operator="between">
      <formula>$AP$27</formula>
      <formula>$AQ$27</formula>
    </cfRule>
  </conditionalFormatting>
  <conditionalFormatting sqref="K20:P26">
    <cfRule type="cellIs" dxfId="346" priority="257" operator="between">
      <formula>$AR$11</formula>
      <formula>$AS$11</formula>
    </cfRule>
    <cfRule type="cellIs" dxfId="345" priority="258" operator="between">
      <formula>$AR$12</formula>
      <formula>$AS$12</formula>
    </cfRule>
    <cfRule type="cellIs" dxfId="344" priority="276" operator="between">
      <formula>$AR$26</formula>
      <formula>$AS$26</formula>
    </cfRule>
    <cfRule type="cellIs" dxfId="343" priority="277" operator="between">
      <formula>$AR$25</formula>
      <formula>$AS$25</formula>
    </cfRule>
    <cfRule type="cellIs" dxfId="342" priority="278" operator="between">
      <formula>$AR$24</formula>
      <formula>$AS$24</formula>
    </cfRule>
    <cfRule type="cellIs" dxfId="341" priority="279" operator="between">
      <formula>$AR$23</formula>
      <formula>$AS$23</formula>
    </cfRule>
    <cfRule type="cellIs" dxfId="340" priority="280" operator="between">
      <formula>$AR$22</formula>
      <formula>$AS$22</formula>
    </cfRule>
    <cfRule type="cellIs" dxfId="339" priority="281" operator="between">
      <formula>$AR$21</formula>
      <formula>$AS$21</formula>
    </cfRule>
    <cfRule type="cellIs" dxfId="338" priority="282" operator="between">
      <formula>$AR$20</formula>
      <formula>$AS$20</formula>
    </cfRule>
    <cfRule type="cellIs" dxfId="337" priority="283" operator="between">
      <formula>$AR$19</formula>
      <formula>$AS$19</formula>
    </cfRule>
    <cfRule type="cellIs" dxfId="336" priority="284" operator="between">
      <formula>$AR$17</formula>
      <formula>$AS$17</formula>
    </cfRule>
    <cfRule type="cellIs" dxfId="335" priority="285" operator="between">
      <formula>$AR$16</formula>
      <formula>$AS$16</formula>
    </cfRule>
    <cfRule type="cellIs" dxfId="334" priority="286" operator="between">
      <formula>$AR$15</formula>
      <formula>$AS$15</formula>
    </cfRule>
    <cfRule type="cellIs" dxfId="333" priority="287" operator="between">
      <formula>$AR$14</formula>
      <formula>$AS$14</formula>
    </cfRule>
    <cfRule type="cellIs" dxfId="332" priority="288" operator="between">
      <formula>$AR$13</formula>
      <formula>$AS$13</formula>
    </cfRule>
  </conditionalFormatting>
  <conditionalFormatting sqref="K20:P26">
    <cfRule type="cellIs" dxfId="331" priority="259" operator="between">
      <formula>$AR$45</formula>
      <formula>$AS$45</formula>
    </cfRule>
    <cfRule type="cellIs" dxfId="330" priority="260" operator="between">
      <formula>$AR$44</formula>
      <formula>$AS$44</formula>
    </cfRule>
    <cfRule type="cellIs" dxfId="329" priority="261" operator="between">
      <formula>$AR$43</formula>
      <formula>$AS$43</formula>
    </cfRule>
    <cfRule type="cellIs" dxfId="328" priority="262" operator="between">
      <formula>$AR$42</formula>
      <formula>$AS$42</formula>
    </cfRule>
    <cfRule type="cellIs" dxfId="327" priority="263" operator="between">
      <formula>$AR$41</formula>
      <formula>$AS$41</formula>
    </cfRule>
    <cfRule type="cellIs" dxfId="326" priority="264" operator="between">
      <formula>$AR$40</formula>
      <formula>$AS$40</formula>
    </cfRule>
    <cfRule type="cellIs" dxfId="325" priority="265" operator="between">
      <formula>$AR$39</formula>
      <formula>$AS$39</formula>
    </cfRule>
    <cfRule type="cellIs" dxfId="324" priority="266" operator="between">
      <formula>$AR$37</formula>
      <formula>$AS$37</formula>
    </cfRule>
    <cfRule type="cellIs" dxfId="323" priority="267" operator="between">
      <formula>$AR$36</formula>
      <formula>$AS$36</formula>
    </cfRule>
    <cfRule type="cellIs" dxfId="322" priority="268" operator="between">
      <formula>$AR$35</formula>
      <formula>$AS$35</formula>
    </cfRule>
    <cfRule type="cellIs" dxfId="321" priority="269" operator="between">
      <formula>$AR$34</formula>
      <formula>$AS$34</formula>
    </cfRule>
    <cfRule type="cellIs" dxfId="320" priority="270" operator="between">
      <formula>$AR$33</formula>
      <formula>$AS$33</formula>
    </cfRule>
    <cfRule type="cellIs" dxfId="319" priority="271" operator="between">
      <formula>$AR$32</formula>
      <formula>$AS$32</formula>
    </cfRule>
    <cfRule type="cellIs" dxfId="318" priority="272" operator="between">
      <formula>$AR$31</formula>
      <formula>$AS$31</formula>
    </cfRule>
    <cfRule type="cellIs" dxfId="317" priority="273" operator="between">
      <formula>$AR$30</formula>
      <formula>$AS$30</formula>
    </cfRule>
    <cfRule type="cellIs" dxfId="316" priority="274" operator="between">
      <formula>$AR$29</formula>
      <formula>$AS$29</formula>
    </cfRule>
    <cfRule type="cellIs" dxfId="315" priority="275" operator="between">
      <formula>$AR$27</formula>
      <formula>$AS$27</formula>
    </cfRule>
  </conditionalFormatting>
  <conditionalFormatting sqref="S20:X26">
    <cfRule type="cellIs" dxfId="314" priority="225" operator="between">
      <formula>$AT$11</formula>
      <formula>$AU$11</formula>
    </cfRule>
    <cfRule type="cellIs" dxfId="313" priority="226" operator="between">
      <formula>$AT$12</formula>
      <formula>$AU$12</formula>
    </cfRule>
    <cfRule type="cellIs" dxfId="312" priority="244" operator="between">
      <formula>$AT$26</formula>
      <formula>$AU$26</formula>
    </cfRule>
    <cfRule type="cellIs" dxfId="311" priority="245" operator="between">
      <formula>$AT$25</formula>
      <formula>$AU$25</formula>
    </cfRule>
    <cfRule type="cellIs" dxfId="310" priority="246" operator="between">
      <formula>$AT$24</formula>
      <formula>$AU$24</formula>
    </cfRule>
    <cfRule type="cellIs" dxfId="309" priority="247" operator="between">
      <formula>$AT$23</formula>
      <formula>$AU$23</formula>
    </cfRule>
    <cfRule type="cellIs" dxfId="308" priority="248" operator="between">
      <formula>$AT$22</formula>
      <formula>$AU$22</formula>
    </cfRule>
    <cfRule type="cellIs" dxfId="307" priority="249" operator="between">
      <formula>$AT$21</formula>
      <formula>$AU$21</formula>
    </cfRule>
    <cfRule type="cellIs" dxfId="306" priority="250" operator="between">
      <formula>$AT$20</formula>
      <formula>$AU$20</formula>
    </cfRule>
    <cfRule type="cellIs" dxfId="305" priority="251" operator="between">
      <formula>$AT$19</formula>
      <formula>$AU$19</formula>
    </cfRule>
    <cfRule type="cellIs" dxfId="304" priority="252" operator="between">
      <formula>$AT$17</formula>
      <formula>$AU$17</formula>
    </cfRule>
    <cfRule type="cellIs" dxfId="303" priority="253" operator="between">
      <formula>$AT$16</formula>
      <formula>$AU$16</formula>
    </cfRule>
    <cfRule type="cellIs" dxfId="302" priority="254" operator="between">
      <formula>$AT$15</formula>
      <formula>$AU$15</formula>
    </cfRule>
    <cfRule type="cellIs" dxfId="301" priority="255" operator="between">
      <formula>$AT$14</formula>
      <formula>$AU$14</formula>
    </cfRule>
    <cfRule type="cellIs" dxfId="300" priority="256" operator="between">
      <formula>$AT$13</formula>
      <formula>$AU$13</formula>
    </cfRule>
  </conditionalFormatting>
  <conditionalFormatting sqref="S20:X26">
    <cfRule type="cellIs" dxfId="299" priority="227" operator="between">
      <formula>$AT$45</formula>
      <formula>$AU$45</formula>
    </cfRule>
    <cfRule type="cellIs" dxfId="298" priority="228" operator="between">
      <formula>$AT$44</formula>
      <formula>$AU$44</formula>
    </cfRule>
    <cfRule type="cellIs" dxfId="297" priority="229" operator="between">
      <formula>$AT$43</formula>
      <formula>$AU$43</formula>
    </cfRule>
    <cfRule type="cellIs" dxfId="296" priority="230" operator="between">
      <formula>$AT$42</formula>
      <formula>$AU$42</formula>
    </cfRule>
    <cfRule type="cellIs" dxfId="295" priority="231" operator="between">
      <formula>$AT$41</formula>
      <formula>$AU$41</formula>
    </cfRule>
    <cfRule type="cellIs" dxfId="294" priority="232" operator="between">
      <formula>$AT$40</formula>
      <formula>$AU$40</formula>
    </cfRule>
    <cfRule type="cellIs" dxfId="293" priority="233" operator="between">
      <formula>$AT$39</formula>
      <formula>$AU$39</formula>
    </cfRule>
    <cfRule type="cellIs" dxfId="292" priority="234" operator="between">
      <formula>$AT$37</formula>
      <formula>$AU$37</formula>
    </cfRule>
    <cfRule type="cellIs" dxfId="291" priority="235" operator="between">
      <formula>$AT$36</formula>
      <formula>$AU$36</formula>
    </cfRule>
    <cfRule type="cellIs" dxfId="290" priority="236" operator="between">
      <formula>$AT$35</formula>
      <formula>$AU$35</formula>
    </cfRule>
    <cfRule type="cellIs" dxfId="289" priority="237" operator="between">
      <formula>$AT$34</formula>
      <formula>$AU$34</formula>
    </cfRule>
    <cfRule type="cellIs" dxfId="288" priority="238" operator="between">
      <formula>$AT$33</formula>
      <formula>$AU$33</formula>
    </cfRule>
    <cfRule type="cellIs" dxfId="287" priority="239" operator="between">
      <formula>$AT$32</formula>
      <formula>$AU$32</formula>
    </cfRule>
    <cfRule type="cellIs" dxfId="286" priority="240" operator="between">
      <formula>$AT$31</formula>
      <formula>$AU$31</formula>
    </cfRule>
    <cfRule type="cellIs" dxfId="285" priority="241" operator="between">
      <formula>$AT$30</formula>
      <formula>$AU$30</formula>
    </cfRule>
    <cfRule type="cellIs" dxfId="284" priority="242" operator="between">
      <formula>$AT$29</formula>
      <formula>$AU$29</formula>
    </cfRule>
    <cfRule type="cellIs" dxfId="283" priority="243" operator="between">
      <formula>$AT$27</formula>
      <formula>$AU$27</formula>
    </cfRule>
  </conditionalFormatting>
  <conditionalFormatting sqref="C30:H36">
    <cfRule type="cellIs" dxfId="282" priority="193" operator="between">
      <formula>$AV$11</formula>
      <formula>$AW$11</formula>
    </cfRule>
    <cfRule type="cellIs" dxfId="281" priority="194" operator="between">
      <formula>$AV$12</formula>
      <formula>$AW$12</formula>
    </cfRule>
    <cfRule type="cellIs" dxfId="280" priority="212" operator="between">
      <formula>$AV$26</formula>
      <formula>$AW$26</formula>
    </cfRule>
    <cfRule type="cellIs" dxfId="279" priority="213" operator="between">
      <formula>$AV$25</formula>
      <formula>$AW$25</formula>
    </cfRule>
    <cfRule type="cellIs" dxfId="278" priority="214" operator="between">
      <formula>$AV$24</formula>
      <formula>$AW$24</formula>
    </cfRule>
    <cfRule type="cellIs" dxfId="277" priority="215" operator="between">
      <formula>$AV$23</formula>
      <formula>$AW$23</formula>
    </cfRule>
    <cfRule type="cellIs" dxfId="276" priority="216" operator="between">
      <formula>$AV$22</formula>
      <formula>$AW$22</formula>
    </cfRule>
    <cfRule type="cellIs" dxfId="275" priority="217" operator="between">
      <formula>$AV$21</formula>
      <formula>$AW$21</formula>
    </cfRule>
    <cfRule type="cellIs" dxfId="274" priority="218" operator="between">
      <formula>$AV$20</formula>
      <formula>$AW$20</formula>
    </cfRule>
    <cfRule type="cellIs" dxfId="273" priority="219" operator="between">
      <formula>$AV$19</formula>
      <formula>$AW$19</formula>
    </cfRule>
    <cfRule type="cellIs" dxfId="272" priority="220" operator="between">
      <formula>$AV$17</formula>
      <formula>$AW$17</formula>
    </cfRule>
    <cfRule type="cellIs" dxfId="271" priority="221" operator="between">
      <formula>$AV$16</formula>
      <formula>$AW$16</formula>
    </cfRule>
    <cfRule type="cellIs" dxfId="270" priority="222" operator="between">
      <formula>$AV$15</formula>
      <formula>$AW$15</formula>
    </cfRule>
    <cfRule type="cellIs" dxfId="269" priority="223" operator="between">
      <formula>$AV$14</formula>
      <formula>$AW$14</formula>
    </cfRule>
    <cfRule type="cellIs" dxfId="268" priority="224" operator="between">
      <formula>$AV$13</formula>
      <formula>$AW$13</formula>
    </cfRule>
  </conditionalFormatting>
  <conditionalFormatting sqref="C30:H36">
    <cfRule type="cellIs" dxfId="267" priority="195" operator="between">
      <formula>$AV$45</formula>
      <formula>$AW$45</formula>
    </cfRule>
    <cfRule type="cellIs" dxfId="266" priority="196" operator="between">
      <formula>$AV$44</formula>
      <formula>$AW$44</formula>
    </cfRule>
    <cfRule type="cellIs" dxfId="265" priority="197" operator="between">
      <formula>$AV$43</formula>
      <formula>$AW$43</formula>
    </cfRule>
    <cfRule type="cellIs" dxfId="264" priority="198" operator="between">
      <formula>$AV$42</formula>
      <formula>$AW$42</formula>
    </cfRule>
    <cfRule type="cellIs" dxfId="263" priority="199" operator="between">
      <formula>$AV$41</formula>
      <formula>$AW$41</formula>
    </cfRule>
    <cfRule type="cellIs" dxfId="262" priority="200" operator="between">
      <formula>$AV$40</formula>
      <formula>$AW$40</formula>
    </cfRule>
    <cfRule type="cellIs" dxfId="261" priority="201" operator="between">
      <formula>$AV$39</formula>
      <formula>$AW$39</formula>
    </cfRule>
    <cfRule type="cellIs" dxfId="260" priority="202" operator="between">
      <formula>$AV$37</formula>
      <formula>$AW$37</formula>
    </cfRule>
    <cfRule type="cellIs" dxfId="259" priority="203" operator="between">
      <formula>$AV$36</formula>
      <formula>$AW$36</formula>
    </cfRule>
    <cfRule type="cellIs" dxfId="258" priority="204" operator="between">
      <formula>$AV$35</formula>
      <formula>$AW$35</formula>
    </cfRule>
    <cfRule type="cellIs" dxfId="257" priority="205" operator="between">
      <formula>$AV$34</formula>
      <formula>$AW$34</formula>
    </cfRule>
    <cfRule type="cellIs" dxfId="256" priority="206" operator="between">
      <formula>$AV$33</formula>
      <formula>$AW$33</formula>
    </cfRule>
    <cfRule type="cellIs" dxfId="255" priority="207" operator="between">
      <formula>$AV$32</formula>
      <formula>$AW$32</formula>
    </cfRule>
    <cfRule type="cellIs" dxfId="254" priority="208" operator="between">
      <formula>$AV$31</formula>
      <formula>$AW$31</formula>
    </cfRule>
    <cfRule type="cellIs" dxfId="253" priority="209" operator="between">
      <formula>$AV$30</formula>
      <formula>$AW$30</formula>
    </cfRule>
    <cfRule type="cellIs" dxfId="252" priority="210" operator="between">
      <formula>$AV$29</formula>
      <formula>$AW$29</formula>
    </cfRule>
    <cfRule type="cellIs" dxfId="251" priority="211" operator="between">
      <formula>$AV$27</formula>
      <formula>$AW$27</formula>
    </cfRule>
  </conditionalFormatting>
  <conditionalFormatting sqref="K30:P36">
    <cfRule type="cellIs" dxfId="250" priority="161" operator="between">
      <formula>$AX$12</formula>
      <formula>$AY$12</formula>
    </cfRule>
    <cfRule type="cellIs" dxfId="249" priority="162" operator="between">
      <formula>$AX$11</formula>
      <formula>$AY$11</formula>
    </cfRule>
    <cfRule type="cellIs" dxfId="248" priority="180" operator="between">
      <formula>$AX$26</formula>
      <formula>$AY$26</formula>
    </cfRule>
    <cfRule type="cellIs" dxfId="247" priority="181" operator="between">
      <formula>$AX$25</formula>
      <formula>$AY$25</formula>
    </cfRule>
    <cfRule type="cellIs" dxfId="246" priority="182" operator="between">
      <formula>$AX$24</formula>
      <formula>$AY$24</formula>
    </cfRule>
    <cfRule type="cellIs" dxfId="245" priority="183" operator="between">
      <formula>$AX$23</formula>
      <formula>$AY$23</formula>
    </cfRule>
    <cfRule type="cellIs" dxfId="244" priority="184" operator="between">
      <formula>$AX$22</formula>
      <formula>$AY$22</formula>
    </cfRule>
    <cfRule type="cellIs" dxfId="243" priority="185" operator="between">
      <formula>$AX$21</formula>
      <formula>$AY$21</formula>
    </cfRule>
    <cfRule type="cellIs" dxfId="242" priority="186" operator="between">
      <formula>$AX$20</formula>
      <formula>$AY$20</formula>
    </cfRule>
    <cfRule type="cellIs" dxfId="241" priority="187" operator="between">
      <formula>$AX$19</formula>
      <formula>$AY$19</formula>
    </cfRule>
    <cfRule type="cellIs" dxfId="240" priority="188" operator="between">
      <formula>$AX$17</formula>
      <formula>$AY$17</formula>
    </cfRule>
    <cfRule type="cellIs" dxfId="239" priority="189" operator="between">
      <formula>$AX$16</formula>
      <formula>$AY$16</formula>
    </cfRule>
    <cfRule type="cellIs" dxfId="238" priority="190" operator="between">
      <formula>$AX$15</formula>
      <formula>$AY$15</formula>
    </cfRule>
    <cfRule type="cellIs" dxfId="237" priority="191" operator="between">
      <formula>$AX$14</formula>
      <formula>$AY$14</formula>
    </cfRule>
    <cfRule type="cellIs" dxfId="236" priority="192" operator="between">
      <formula>$AX$13</formula>
      <formula>$AY$13</formula>
    </cfRule>
  </conditionalFormatting>
  <conditionalFormatting sqref="K30:P36">
    <cfRule type="cellIs" dxfId="235" priority="163" operator="between">
      <formula>$AX$45</formula>
      <formula>$AY$45</formula>
    </cfRule>
    <cfRule type="cellIs" dxfId="234" priority="164" operator="between">
      <formula>$AX$44</formula>
      <formula>$AY$44</formula>
    </cfRule>
    <cfRule type="cellIs" dxfId="233" priority="165" operator="between">
      <formula>$AX$43</formula>
      <formula>$AY$43</formula>
    </cfRule>
    <cfRule type="cellIs" dxfId="232" priority="166" operator="between">
      <formula>$AX$42</formula>
      <formula>$AY$42</formula>
    </cfRule>
    <cfRule type="cellIs" dxfId="231" priority="167" operator="between">
      <formula>$AX$41</formula>
      <formula>$AY$41</formula>
    </cfRule>
    <cfRule type="cellIs" dxfId="230" priority="168" operator="between">
      <formula>$AX$40</formula>
      <formula>$AY$40</formula>
    </cfRule>
    <cfRule type="cellIs" dxfId="229" priority="169" operator="between">
      <formula>$AX$39</formula>
      <formula>$AY$39</formula>
    </cfRule>
    <cfRule type="cellIs" dxfId="228" priority="170" operator="between">
      <formula>$AX$37</formula>
      <formula>$AY$37</formula>
    </cfRule>
    <cfRule type="cellIs" dxfId="227" priority="171" operator="between">
      <formula>$AX$36</formula>
      <formula>$AY$36</formula>
    </cfRule>
    <cfRule type="cellIs" dxfId="226" priority="172" operator="between">
      <formula>$AX$35</formula>
      <formula>$AY$35</formula>
    </cfRule>
    <cfRule type="cellIs" dxfId="225" priority="173" operator="between">
      <formula>$AX$34</formula>
      <formula>$AY$34</formula>
    </cfRule>
    <cfRule type="cellIs" dxfId="224" priority="174" operator="between">
      <formula>$AX$33</formula>
      <formula>$AY$33</formula>
    </cfRule>
    <cfRule type="cellIs" dxfId="223" priority="175" operator="between">
      <formula>$AX$32</formula>
      <formula>$AY$32</formula>
    </cfRule>
    <cfRule type="cellIs" dxfId="222" priority="176" operator="between">
      <formula>$AX$31</formula>
      <formula>$AY$31</formula>
    </cfRule>
    <cfRule type="cellIs" dxfId="221" priority="177" operator="between">
      <formula>$AX$30</formula>
      <formula>$AY$30</formula>
    </cfRule>
    <cfRule type="cellIs" dxfId="220" priority="178" operator="between">
      <formula>$AX$29</formula>
      <formula>$AY$29</formula>
    </cfRule>
    <cfRule type="cellIs" dxfId="219" priority="179" operator="between">
      <formula>$AX$27</formula>
      <formula>$AY$27</formula>
    </cfRule>
  </conditionalFormatting>
  <conditionalFormatting sqref="S30:X36">
    <cfRule type="cellIs" dxfId="218" priority="129" operator="between">
      <formula>$AZ$12</formula>
      <formula>$BA$12</formula>
    </cfRule>
    <cfRule type="cellIs" dxfId="217" priority="130" operator="between">
      <formula>$AZ$11</formula>
      <formula>$BA$11</formula>
    </cfRule>
    <cfRule type="cellIs" dxfId="216" priority="148" operator="between">
      <formula>$AZ$26</formula>
      <formula>$BA$26</formula>
    </cfRule>
    <cfRule type="cellIs" dxfId="215" priority="149" operator="between">
      <formula>$AZ$25</formula>
      <formula>$BA$25</formula>
    </cfRule>
    <cfRule type="cellIs" dxfId="214" priority="150" operator="between">
      <formula>$AZ$24</formula>
      <formula>$BA$24</formula>
    </cfRule>
    <cfRule type="cellIs" dxfId="213" priority="151" operator="between">
      <formula>$AZ$23</formula>
      <formula>$BA$23</formula>
    </cfRule>
    <cfRule type="cellIs" dxfId="212" priority="152" operator="between">
      <formula>$AZ$22</formula>
      <formula>$BA$22</formula>
    </cfRule>
    <cfRule type="cellIs" dxfId="211" priority="153" operator="between">
      <formula>$AZ$21</formula>
      <formula>$BA$21</formula>
    </cfRule>
    <cfRule type="cellIs" dxfId="210" priority="154" operator="between">
      <formula>$AZ$20</formula>
      <formula>$BA$20</formula>
    </cfRule>
    <cfRule type="cellIs" dxfId="209" priority="155" operator="between">
      <formula>$AZ$19</formula>
      <formula>$BA$19</formula>
    </cfRule>
    <cfRule type="cellIs" dxfId="208" priority="156" operator="between">
      <formula>$AZ$17</formula>
      <formula>$BA$17</formula>
    </cfRule>
    <cfRule type="cellIs" dxfId="207" priority="157" operator="between">
      <formula>$AZ$16</formula>
      <formula>$BA$16</formula>
    </cfRule>
    <cfRule type="cellIs" dxfId="206" priority="158" operator="between">
      <formula>$AZ$15</formula>
      <formula>$BA$15</formula>
    </cfRule>
    <cfRule type="cellIs" dxfId="205" priority="159" operator="between">
      <formula>$AZ$14</formula>
      <formula>$BA$14</formula>
    </cfRule>
    <cfRule type="cellIs" dxfId="204" priority="160" operator="between">
      <formula>$AZ$13</formula>
      <formula>$BA$13</formula>
    </cfRule>
  </conditionalFormatting>
  <conditionalFormatting sqref="S30:X36">
    <cfRule type="cellIs" dxfId="203" priority="131" operator="between">
      <formula>$AZ$45</formula>
      <formula>$BA$45</formula>
    </cfRule>
    <cfRule type="cellIs" dxfId="202" priority="132" operator="between">
      <formula>$AZ$44</formula>
      <formula>$BA$44</formula>
    </cfRule>
    <cfRule type="cellIs" dxfId="201" priority="133" operator="between">
      <formula>$AZ$43</formula>
      <formula>$BA$43</formula>
    </cfRule>
    <cfRule type="cellIs" dxfId="200" priority="134" operator="between">
      <formula>$AZ$42</formula>
      <formula>$BA$42</formula>
    </cfRule>
    <cfRule type="cellIs" dxfId="199" priority="135" operator="between">
      <formula>$AZ$41</formula>
      <formula>$BA$41</formula>
    </cfRule>
    <cfRule type="cellIs" dxfId="198" priority="136" operator="between">
      <formula>$AZ$40</formula>
      <formula>$BA$40</formula>
    </cfRule>
    <cfRule type="cellIs" dxfId="197" priority="137" operator="between">
      <formula>$AZ$39</formula>
      <formula>$BA$39</formula>
    </cfRule>
    <cfRule type="cellIs" dxfId="196" priority="138" operator="between">
      <formula>$AZ$37</formula>
      <formula>$BA$37</formula>
    </cfRule>
    <cfRule type="cellIs" dxfId="195" priority="139" operator="between">
      <formula>$AZ$36</formula>
      <formula>$BA$36</formula>
    </cfRule>
    <cfRule type="cellIs" dxfId="194" priority="140" operator="between">
      <formula>$AZ$35</formula>
      <formula>$BA$35</formula>
    </cfRule>
    <cfRule type="cellIs" dxfId="193" priority="141" operator="between">
      <formula>$AZ$34</formula>
      <formula>$BA$34</formula>
    </cfRule>
    <cfRule type="cellIs" dxfId="192" priority="142" operator="between">
      <formula>$AZ$33</formula>
      <formula>$BA$33</formula>
    </cfRule>
    <cfRule type="cellIs" dxfId="191" priority="143" operator="between">
      <formula>$AZ$32</formula>
      <formula>$BA$32</formula>
    </cfRule>
    <cfRule type="cellIs" dxfId="190" priority="144" operator="between">
      <formula>$AZ$31</formula>
      <formula>$BA$31</formula>
    </cfRule>
    <cfRule type="cellIs" dxfId="189" priority="145" operator="between">
      <formula>$AZ$30</formula>
      <formula>$BA$30</formula>
    </cfRule>
    <cfRule type="cellIs" dxfId="188" priority="146" operator="between">
      <formula>$AZ$29</formula>
      <formula>$BA$29</formula>
    </cfRule>
    <cfRule type="cellIs" dxfId="187" priority="147" operator="between">
      <formula>$AZ$27</formula>
      <formula>$BA$27</formula>
    </cfRule>
  </conditionalFormatting>
  <conditionalFormatting sqref="C40:H46">
    <cfRule type="cellIs" dxfId="186" priority="97" operator="between">
      <formula>$BB$12</formula>
      <formula>$BC$12</formula>
    </cfRule>
    <cfRule type="cellIs" dxfId="185" priority="98" operator="between">
      <formula>$BB$11</formula>
      <formula>$BC$11</formula>
    </cfRule>
    <cfRule type="cellIs" dxfId="184" priority="116" operator="between">
      <formula>$BB$26</formula>
      <formula>$BC$26</formula>
    </cfRule>
    <cfRule type="cellIs" dxfId="183" priority="117" operator="between">
      <formula>$BB$25</formula>
      <formula>$BC$25</formula>
    </cfRule>
    <cfRule type="cellIs" dxfId="182" priority="118" operator="between">
      <formula>$BB$24</formula>
      <formula>$BC$24</formula>
    </cfRule>
    <cfRule type="cellIs" dxfId="181" priority="119" operator="between">
      <formula>$BB$23</formula>
      <formula>$BC$23</formula>
    </cfRule>
    <cfRule type="cellIs" dxfId="180" priority="120" operator="between">
      <formula>$BB$22</formula>
      <formula>$BC$22</formula>
    </cfRule>
    <cfRule type="cellIs" dxfId="179" priority="121" operator="between">
      <formula>$BB$21</formula>
      <formula>$BC$21</formula>
    </cfRule>
    <cfRule type="cellIs" dxfId="178" priority="122" operator="between">
      <formula>$BB$20</formula>
      <formula>$BC$20</formula>
    </cfRule>
    <cfRule type="cellIs" dxfId="177" priority="123" operator="between">
      <formula>$BB$19</formula>
      <formula>$BC$19</formula>
    </cfRule>
    <cfRule type="cellIs" dxfId="176" priority="124" operator="between">
      <formula>$BB$17</formula>
      <formula>$BC$17</formula>
    </cfRule>
    <cfRule type="cellIs" dxfId="175" priority="125" operator="between">
      <formula>$BB$16</formula>
      <formula>$BC$16</formula>
    </cfRule>
    <cfRule type="cellIs" dxfId="174" priority="126" operator="between">
      <formula>$BB$15</formula>
      <formula>$BC$15</formula>
    </cfRule>
    <cfRule type="cellIs" dxfId="173" priority="127" operator="between">
      <formula>$BB$14</formula>
      <formula>$BC$14</formula>
    </cfRule>
    <cfRule type="cellIs" dxfId="172" priority="128" operator="between">
      <formula>$BB$13</formula>
      <formula>$BC$13</formula>
    </cfRule>
  </conditionalFormatting>
  <conditionalFormatting sqref="C40:H46">
    <cfRule type="cellIs" dxfId="171" priority="99" operator="between">
      <formula>$BB$45</formula>
      <formula>$BC$45</formula>
    </cfRule>
    <cfRule type="cellIs" dxfId="170" priority="100" operator="between">
      <formula>$BB$44</formula>
      <formula>$BC$44</formula>
    </cfRule>
    <cfRule type="cellIs" dxfId="169" priority="101" operator="between">
      <formula>$BB$43</formula>
      <formula>$BC$43</formula>
    </cfRule>
    <cfRule type="cellIs" dxfId="168" priority="102" operator="between">
      <formula>$BB$42</formula>
      <formula>$BC$42</formula>
    </cfRule>
    <cfRule type="cellIs" dxfId="167" priority="103" operator="between">
      <formula>$BB$41</formula>
      <formula>$BC$41</formula>
    </cfRule>
    <cfRule type="cellIs" dxfId="166" priority="104" operator="between">
      <formula>$BB$40</formula>
      <formula>$BC$40</formula>
    </cfRule>
    <cfRule type="cellIs" dxfId="165" priority="105" operator="between">
      <formula>$BB$39</formula>
      <formula>$BC$39</formula>
    </cfRule>
    <cfRule type="cellIs" dxfId="164" priority="106" operator="between">
      <formula>$BB$37</formula>
      <formula>$BC$37</formula>
    </cfRule>
    <cfRule type="cellIs" dxfId="163" priority="107" operator="between">
      <formula>$BB$36</formula>
      <formula>$BC$36</formula>
    </cfRule>
    <cfRule type="cellIs" dxfId="162" priority="108" operator="between">
      <formula>$BB$35</formula>
      <formula>$BC$35</formula>
    </cfRule>
    <cfRule type="cellIs" dxfId="161" priority="109" operator="between">
      <formula>$BB$34</formula>
      <formula>$BC$34</formula>
    </cfRule>
    <cfRule type="cellIs" dxfId="160" priority="110" operator="between">
      <formula>$BB$33</formula>
      <formula>$BC$33</formula>
    </cfRule>
    <cfRule type="cellIs" dxfId="159" priority="111" operator="between">
      <formula>$BB$32</formula>
      <formula>$BC$32</formula>
    </cfRule>
    <cfRule type="cellIs" dxfId="158" priority="112" operator="between">
      <formula>$BB$31</formula>
      <formula>$BC$31</formula>
    </cfRule>
    <cfRule type="cellIs" dxfId="157" priority="113" operator="between">
      <formula>$BB$30</formula>
      <formula>$BC$30</formula>
    </cfRule>
    <cfRule type="cellIs" dxfId="156" priority="114" operator="between">
      <formula>$BB$29</formula>
      <formula>$BC$29</formula>
    </cfRule>
    <cfRule type="cellIs" dxfId="155" priority="115" operator="between">
      <formula>$BB$27</formula>
      <formula>$BC$27</formula>
    </cfRule>
  </conditionalFormatting>
  <conditionalFormatting sqref="K40:P46">
    <cfRule type="cellIs" dxfId="154" priority="65" operator="between">
      <formula>$BD$12</formula>
      <formula>$BE$12</formula>
    </cfRule>
    <cfRule type="cellIs" dxfId="153" priority="66" operator="between">
      <formula>$BD$11</formula>
      <formula>$BE$11</formula>
    </cfRule>
    <cfRule type="cellIs" dxfId="152" priority="84" operator="between">
      <formula>$BD$26</formula>
      <formula>$BE$26</formula>
    </cfRule>
    <cfRule type="cellIs" dxfId="151" priority="85" operator="between">
      <formula>$BD$25</formula>
      <formula>$BE$25</formula>
    </cfRule>
    <cfRule type="cellIs" dxfId="150" priority="86" operator="between">
      <formula>$BD$24</formula>
      <formula>$BE$24</formula>
    </cfRule>
    <cfRule type="cellIs" dxfId="149" priority="87" operator="between">
      <formula>$BD$23</formula>
      <formula>$BE$23</formula>
    </cfRule>
    <cfRule type="cellIs" dxfId="148" priority="88" operator="between">
      <formula>$BD$22</formula>
      <formula>$BE$22</formula>
    </cfRule>
    <cfRule type="cellIs" dxfId="147" priority="89" operator="between">
      <formula>$BD$21</formula>
      <formula>$BE$21</formula>
    </cfRule>
    <cfRule type="cellIs" dxfId="146" priority="90" operator="between">
      <formula>$BD$20</formula>
      <formula>$BE$20</formula>
    </cfRule>
    <cfRule type="cellIs" dxfId="145" priority="91" operator="between">
      <formula>$BD$19</formula>
      <formula>$BE$19</formula>
    </cfRule>
    <cfRule type="cellIs" dxfId="144" priority="92" operator="between">
      <formula>$BD$17</formula>
      <formula>$BE$17</formula>
    </cfRule>
    <cfRule type="cellIs" dxfId="143" priority="93" operator="between">
      <formula>$BD$16</formula>
      <formula>$BE$16</formula>
    </cfRule>
    <cfRule type="cellIs" dxfId="142" priority="94" operator="between">
      <formula>$BD$15</formula>
      <formula>$BE$15</formula>
    </cfRule>
    <cfRule type="cellIs" dxfId="141" priority="95" operator="between">
      <formula>$BD$14</formula>
      <formula>$BE$14</formula>
    </cfRule>
    <cfRule type="cellIs" dxfId="140" priority="96" operator="between">
      <formula>$BD$13</formula>
      <formula>$BE$13</formula>
    </cfRule>
  </conditionalFormatting>
  <conditionalFormatting sqref="K40:P46">
    <cfRule type="cellIs" dxfId="139" priority="67" operator="between">
      <formula>$BD$45</formula>
      <formula>$BE$45</formula>
    </cfRule>
    <cfRule type="cellIs" dxfId="138" priority="68" operator="between">
      <formula>$BD$44</formula>
      <formula>$BE$44</formula>
    </cfRule>
    <cfRule type="cellIs" dxfId="137" priority="69" operator="between">
      <formula>$BD$43</formula>
      <formula>$BE$43</formula>
    </cfRule>
    <cfRule type="cellIs" dxfId="136" priority="70" operator="between">
      <formula>$BD$42</formula>
      <formula>$BE$42</formula>
    </cfRule>
    <cfRule type="cellIs" dxfId="135" priority="71" operator="between">
      <formula>$BD$41</formula>
      <formula>$BE$41</formula>
    </cfRule>
    <cfRule type="cellIs" dxfId="134" priority="72" operator="between">
      <formula>$BD$40</formula>
      <formula>$BE$40</formula>
    </cfRule>
    <cfRule type="cellIs" dxfId="133" priority="73" operator="between">
      <formula>$BD$39</formula>
      <formula>$BE$39</formula>
    </cfRule>
    <cfRule type="cellIs" dxfId="132" priority="74" operator="between">
      <formula>$BD$37</formula>
      <formula>$BE$37</formula>
    </cfRule>
    <cfRule type="cellIs" dxfId="131" priority="75" operator="between">
      <formula>$BD$36</formula>
      <formula>$BE$36</formula>
    </cfRule>
    <cfRule type="cellIs" dxfId="130" priority="76" operator="between">
      <formula>$BD$35</formula>
      <formula>$BE$35</formula>
    </cfRule>
    <cfRule type="cellIs" dxfId="129" priority="77" operator="between">
      <formula>$BD$34</formula>
      <formula>$BE$34</formula>
    </cfRule>
    <cfRule type="cellIs" dxfId="128" priority="78" operator="between">
      <formula>$BD$33</formula>
      <formula>$BE$33</formula>
    </cfRule>
    <cfRule type="cellIs" dxfId="127" priority="79" operator="between">
      <formula>$BD$32</formula>
      <formula>$BE$32</formula>
    </cfRule>
    <cfRule type="cellIs" dxfId="126" priority="80" operator="between">
      <formula>$BD$31</formula>
      <formula>$BE$31</formula>
    </cfRule>
    <cfRule type="cellIs" dxfId="125" priority="81" operator="between">
      <formula>$BD$30</formula>
      <formula>$BE$30</formula>
    </cfRule>
    <cfRule type="cellIs" dxfId="124" priority="82" operator="between">
      <formula>$BD$29</formula>
      <formula>$BE$29</formula>
    </cfRule>
    <cfRule type="cellIs" dxfId="123" priority="83" operator="between">
      <formula>$BD$27</formula>
      <formula>$BE$27</formula>
    </cfRule>
  </conditionalFormatting>
  <conditionalFormatting sqref="S40:X46">
    <cfRule type="cellIs" dxfId="122" priority="33" operator="between">
      <formula>$BF$11</formula>
      <formula>$BG$11</formula>
    </cfRule>
    <cfRule type="cellIs" dxfId="121" priority="34" operator="between">
      <formula>$BF$12</formula>
      <formula>$BG$12</formula>
    </cfRule>
    <cfRule type="cellIs" dxfId="120" priority="52" operator="between">
      <formula>$BF$26</formula>
      <formula>$BG$26</formula>
    </cfRule>
    <cfRule type="cellIs" dxfId="119" priority="53" operator="between">
      <formula>$BF$25</formula>
      <formula>$BG$25</formula>
    </cfRule>
    <cfRule type="cellIs" dxfId="118" priority="54" operator="between">
      <formula>$BF$24</formula>
      <formula>$BG$24</formula>
    </cfRule>
    <cfRule type="cellIs" dxfId="117" priority="55" operator="between">
      <formula>$BF$23</formula>
      <formula>$BG$23</formula>
    </cfRule>
    <cfRule type="cellIs" dxfId="116" priority="56" operator="between">
      <formula>$BF$22</formula>
      <formula>$BG$22</formula>
    </cfRule>
    <cfRule type="cellIs" dxfId="115" priority="57" operator="between">
      <formula>$BF$21</formula>
      <formula>$BG$21</formula>
    </cfRule>
    <cfRule type="cellIs" dxfId="114" priority="58" operator="between">
      <formula>$BF$20</formula>
      <formula>$BG$20</formula>
    </cfRule>
    <cfRule type="cellIs" dxfId="113" priority="59" operator="between">
      <formula>$BF$19</formula>
      <formula>$BG$19</formula>
    </cfRule>
    <cfRule type="cellIs" dxfId="112" priority="60" operator="between">
      <formula>$BF$17</formula>
      <formula>$BG$17</formula>
    </cfRule>
    <cfRule type="cellIs" dxfId="111" priority="61" operator="between">
      <formula>$BF$16</formula>
      <formula>$BG$16</formula>
    </cfRule>
    <cfRule type="cellIs" dxfId="110" priority="62" operator="between">
      <formula>$BF$15</formula>
      <formula>$BG$15</formula>
    </cfRule>
    <cfRule type="cellIs" dxfId="109" priority="63" operator="between">
      <formula>$BF$14</formula>
      <formula>$BG$14</formula>
    </cfRule>
    <cfRule type="cellIs" dxfId="108" priority="64" operator="between">
      <formula>$BF$13</formula>
      <formula>$BG$13</formula>
    </cfRule>
  </conditionalFormatting>
  <conditionalFormatting sqref="S40:X46">
    <cfRule type="cellIs" dxfId="107" priority="35" operator="between">
      <formula>$BF$45</formula>
      <formula>$BG$45</formula>
    </cfRule>
    <cfRule type="cellIs" dxfId="106" priority="36" operator="between">
      <formula>$BF$44</formula>
      <formula>$BG$44</formula>
    </cfRule>
    <cfRule type="cellIs" dxfId="105" priority="37" operator="between">
      <formula>$BF$43</formula>
      <formula>$BG$43</formula>
    </cfRule>
    <cfRule type="cellIs" dxfId="104" priority="38" operator="between">
      <formula>$BF$42</formula>
      <formula>$BG$42</formula>
    </cfRule>
    <cfRule type="cellIs" dxfId="103" priority="39" operator="between">
      <formula>$BF$41</formula>
      <formula>$BG$41</formula>
    </cfRule>
    <cfRule type="cellIs" dxfId="102" priority="40" operator="between">
      <formula>$BF$40</formula>
      <formula>$BG$40</formula>
    </cfRule>
    <cfRule type="cellIs" dxfId="101" priority="41" operator="between">
      <formula>$BF$39</formula>
      <formula>$BG$39</formula>
    </cfRule>
    <cfRule type="cellIs" dxfId="100" priority="42" operator="between">
      <formula>$BF$37</formula>
      <formula>$BG$37</formula>
    </cfRule>
    <cfRule type="cellIs" dxfId="99" priority="43" operator="between">
      <formula>$BF$36</formula>
      <formula>$BG$36</formula>
    </cfRule>
    <cfRule type="cellIs" dxfId="98" priority="44" operator="between">
      <formula>$BF$35</formula>
      <formula>$BG$35</formula>
    </cfRule>
    <cfRule type="cellIs" dxfId="97" priority="45" operator="between">
      <formula>$BF$34</formula>
      <formula>$BG$34</formula>
    </cfRule>
    <cfRule type="cellIs" dxfId="96" priority="46" operator="between">
      <formula>$BF$33</formula>
      <formula>$BG$33</formula>
    </cfRule>
    <cfRule type="cellIs" dxfId="95" priority="47" operator="between">
      <formula>$BF$32</formula>
      <formula>$BG$32</formula>
    </cfRule>
    <cfRule type="cellIs" dxfId="94" priority="48" operator="between">
      <formula>$BF$31</formula>
      <formula>$BG$31</formula>
    </cfRule>
    <cfRule type="cellIs" dxfId="93" priority="49" operator="between">
      <formula>$BF$30</formula>
      <formula>$BG$30</formula>
    </cfRule>
    <cfRule type="cellIs" dxfId="92" priority="50" operator="between">
      <formula>$BF$29</formula>
      <formula>$BG$29</formula>
    </cfRule>
    <cfRule type="cellIs" dxfId="91" priority="51" operator="between">
      <formula>$BF$27</formula>
      <formula>$BG$27</formula>
    </cfRule>
  </conditionalFormatting>
  <conditionalFormatting sqref="AA12:AA17 AA19:AA27 AA29:AA37 AN5:AO8 AO2:AO4 AA39:AA44">
    <cfRule type="cellIs" dxfId="90" priority="18" operator="between">
      <formula>$AH$26</formula>
      <formula>$AI$26</formula>
    </cfRule>
    <cfRule type="cellIs" dxfId="89" priority="19" operator="between">
      <formula>$AH$25</formula>
      <formula>$AI$25</formula>
    </cfRule>
    <cfRule type="cellIs" dxfId="88" priority="20" operator="between">
      <formula>$AH$24</formula>
      <formula>$AI$24</formula>
    </cfRule>
    <cfRule type="cellIs" dxfId="87" priority="21" operator="between">
      <formula>$AH$23</formula>
      <formula>$AI$23</formula>
    </cfRule>
    <cfRule type="cellIs" dxfId="86" priority="22" operator="between">
      <formula>$AH$22</formula>
      <formula>$AI$22</formula>
    </cfRule>
    <cfRule type="cellIs" dxfId="85" priority="23" operator="between">
      <formula>$AH$21</formula>
      <formula>$AI$21</formula>
    </cfRule>
    <cfRule type="cellIs" dxfId="84" priority="24" operator="between">
      <formula>$AH$20</formula>
      <formula>$AI$20</formula>
    </cfRule>
    <cfRule type="cellIs" dxfId="83" priority="25" operator="between">
      <formula>$AH$19</formula>
      <formula>$AI$19</formula>
    </cfRule>
    <cfRule type="cellIs" dxfId="82" priority="26" operator="between">
      <formula>$AH$17</formula>
      <formula>$AI$17</formula>
    </cfRule>
    <cfRule type="cellIs" dxfId="81" priority="27" operator="between">
      <formula>$AH$16</formula>
      <formula>$AI$16</formula>
    </cfRule>
    <cfRule type="cellIs" dxfId="80" priority="28" operator="between">
      <formula>$AH$15</formula>
      <formula>$AI$15</formula>
    </cfRule>
    <cfRule type="cellIs" dxfId="79" priority="29" operator="between">
      <formula>$AH$14</formula>
      <formula>$AI$14</formula>
    </cfRule>
    <cfRule type="cellIs" dxfId="78" priority="30" operator="between">
      <formula>$AH$13</formula>
      <formula>$AI$13</formula>
    </cfRule>
    <cfRule type="cellIs" dxfId="77" priority="31" operator="between">
      <formula>$AH$12</formula>
      <formula>$AI$12</formula>
    </cfRule>
    <cfRule type="cellIs" dxfId="76" priority="32" operator="between">
      <formula>$AH$11</formula>
      <formula>$AI$11</formula>
    </cfRule>
  </conditionalFormatting>
  <conditionalFormatting sqref="AA12:AA17 AA19:AA27 AA29:AA37 AN5:AO8 AO2:AO4 AA39:AA44">
    <cfRule type="cellIs" dxfId="75" priority="1" operator="between">
      <formula>$AH$45</formula>
      <formula>$AI$45</formula>
    </cfRule>
    <cfRule type="cellIs" dxfId="74" priority="2" operator="between">
      <formula>$AH$44</formula>
      <formula>$AI$44</formula>
    </cfRule>
    <cfRule type="cellIs" dxfId="73" priority="3" operator="between">
      <formula>$AH$43</formula>
      <formula>$AI$43</formula>
    </cfRule>
    <cfRule type="cellIs" dxfId="72" priority="4" operator="between">
      <formula>$AH$42</formula>
      <formula>$AI$42</formula>
    </cfRule>
    <cfRule type="cellIs" dxfId="71" priority="5" operator="between">
      <formula>$AH$41</formula>
      <formula>$AI$41</formula>
    </cfRule>
    <cfRule type="cellIs" dxfId="70" priority="6" operator="between">
      <formula>$AH$40</formula>
      <formula>$AI$40</formula>
    </cfRule>
    <cfRule type="cellIs" dxfId="69" priority="7" operator="between">
      <formula>$AH$39</formula>
      <formula>$AI$39</formula>
    </cfRule>
    <cfRule type="cellIs" dxfId="68" priority="8" operator="between">
      <formula>$AH$37</formula>
      <formula>$AI$37</formula>
    </cfRule>
    <cfRule type="cellIs" dxfId="67" priority="9" operator="between">
      <formula>$AH$36</formula>
      <formula>$AI$36</formula>
    </cfRule>
    <cfRule type="cellIs" dxfId="66" priority="10" operator="between">
      <formula>$AH$35</formula>
      <formula>$AI$35</formula>
    </cfRule>
    <cfRule type="cellIs" dxfId="65" priority="11" operator="between">
      <formula>$AH$34</formula>
      <formula>$AI$34</formula>
    </cfRule>
    <cfRule type="cellIs" dxfId="64" priority="12" operator="between">
      <formula>$AH$33</formula>
      <formula>$AI$33</formula>
    </cfRule>
    <cfRule type="cellIs" dxfId="63" priority="13" operator="between">
      <formula>$AH$32</formula>
      <formula>$AI$32</formula>
    </cfRule>
    <cfRule type="cellIs" dxfId="62" priority="14" operator="between">
      <formula>$AH$31</formula>
      <formula>$AI$31</formula>
    </cfRule>
    <cfRule type="cellIs" dxfId="61" priority="15" operator="between">
      <formula>$AH$30</formula>
      <formula>$AI$30</formula>
    </cfRule>
    <cfRule type="cellIs" dxfId="60" priority="16" operator="between">
      <formula>$AH$29</formula>
      <formula>$AI$29</formula>
    </cfRule>
    <cfRule type="cellIs" dxfId="59" priority="17" operator="between">
      <formula>$AH$27</formula>
      <formula>$AI$27</formula>
    </cfRule>
  </conditionalFormatting>
  <hyperlinks>
    <hyperlink ref="V2:Z2" location="datakalender" tooltip="ke menu pengaturan data kalender pendidikan" display="datakalende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50"/>
  <sheetViews>
    <sheetView showRowColHeaders="0" workbookViewId="0">
      <selection activeCell="Q3" sqref="Q3:AC3"/>
    </sheetView>
  </sheetViews>
  <sheetFormatPr defaultColWidth="0" defaultRowHeight="0" customHeight="1" zeroHeight="1" x14ac:dyDescent="0.2"/>
  <cols>
    <col min="1" max="1" width="6.7109375" style="129" customWidth="1"/>
    <col min="2" max="3" width="6.7109375" style="129" hidden="1" customWidth="1"/>
    <col min="4" max="4" width="8.7109375" style="129" customWidth="1"/>
    <col min="5" max="5" width="35.85546875" style="129" customWidth="1"/>
    <col min="6" max="29" width="4.7109375" style="129" customWidth="1"/>
    <col min="30" max="30" width="6.7109375" style="129" customWidth="1"/>
    <col min="31" max="36" width="9.140625" style="129" hidden="1" customWidth="1"/>
    <col min="37" max="37" width="6.7109375" style="129" hidden="1" customWidth="1"/>
    <col min="38" max="72" width="4.85546875" style="161" hidden="1" customWidth="1"/>
    <col min="73" max="73" width="5.140625" style="144" hidden="1" customWidth="1"/>
    <col min="74" max="75" width="0" style="144" hidden="1" customWidth="1"/>
    <col min="76" max="16384" width="6.7109375" style="129" hidden="1"/>
  </cols>
  <sheetData>
    <row r="1" spans="1:75" ht="12.75" x14ac:dyDescent="0.2">
      <c r="A1" s="322"/>
      <c r="B1" s="322"/>
      <c r="C1" s="130"/>
      <c r="D1" s="130"/>
      <c r="E1" s="323" t="s">
        <v>59</v>
      </c>
      <c r="F1" s="324"/>
      <c r="G1" s="324"/>
      <c r="H1" s="324"/>
      <c r="I1" s="324"/>
      <c r="J1" s="324"/>
      <c r="K1" s="324"/>
      <c r="L1" s="130"/>
      <c r="M1" s="130"/>
      <c r="N1" s="130"/>
      <c r="O1" s="130"/>
      <c r="P1" s="130"/>
      <c r="Q1" s="130"/>
      <c r="R1" s="130"/>
      <c r="S1" s="130"/>
      <c r="T1" s="130"/>
      <c r="U1" s="130"/>
      <c r="V1" s="130"/>
      <c r="W1" s="130"/>
      <c r="X1" s="130"/>
      <c r="Y1" s="130"/>
      <c r="Z1" s="130"/>
      <c r="AA1" s="130"/>
      <c r="AB1" s="130"/>
      <c r="AC1" s="130"/>
      <c r="AD1" s="130"/>
    </row>
    <row r="2" spans="1:75" ht="20.100000000000001" customHeight="1" x14ac:dyDescent="0.2">
      <c r="A2" s="322"/>
      <c r="B2" s="322"/>
      <c r="C2" s="130"/>
      <c r="D2" s="130"/>
      <c r="E2" s="324"/>
      <c r="F2" s="324"/>
      <c r="G2" s="324"/>
      <c r="H2" s="324"/>
      <c r="I2" s="324"/>
      <c r="J2" s="324"/>
      <c r="K2" s="324"/>
      <c r="L2" s="130"/>
      <c r="M2" s="131" t="s">
        <v>60</v>
      </c>
      <c r="N2" s="130"/>
      <c r="O2" s="130"/>
      <c r="P2" s="130"/>
      <c r="Q2" s="325" t="str">
        <f>KALENDER!B6</f>
        <v>SMAN 2 PURWOKERTO</v>
      </c>
      <c r="R2" s="326"/>
      <c r="S2" s="326"/>
      <c r="T2" s="326"/>
      <c r="U2" s="326"/>
      <c r="V2" s="326"/>
      <c r="W2" s="326"/>
      <c r="X2" s="326"/>
      <c r="Y2" s="326"/>
      <c r="Z2" s="326"/>
      <c r="AA2" s="326"/>
      <c r="AB2" s="326"/>
      <c r="AC2" s="327"/>
      <c r="AD2" s="130"/>
    </row>
    <row r="3" spans="1:75" ht="20.100000000000001" customHeight="1" x14ac:dyDescent="0.2">
      <c r="A3" s="322"/>
      <c r="B3" s="322"/>
      <c r="C3" s="130"/>
      <c r="D3" s="130"/>
      <c r="E3" s="324"/>
      <c r="F3" s="324"/>
      <c r="G3" s="324"/>
      <c r="H3" s="324"/>
      <c r="I3" s="324"/>
      <c r="J3" s="324"/>
      <c r="K3" s="324"/>
      <c r="L3" s="130"/>
      <c r="M3" s="131" t="s">
        <v>61</v>
      </c>
      <c r="N3" s="130"/>
      <c r="O3" s="130"/>
      <c r="P3" s="130"/>
      <c r="Q3" s="325" t="str">
        <f>'DATA AWAL'!D10</f>
        <v>2017-2018</v>
      </c>
      <c r="R3" s="326"/>
      <c r="S3" s="326"/>
      <c r="T3" s="326"/>
      <c r="U3" s="326"/>
      <c r="V3" s="326"/>
      <c r="W3" s="326"/>
      <c r="X3" s="326"/>
      <c r="Y3" s="326"/>
      <c r="Z3" s="326"/>
      <c r="AA3" s="326"/>
      <c r="AB3" s="326"/>
      <c r="AC3" s="327"/>
      <c r="AD3" s="130"/>
      <c r="AL3" s="161" t="str">
        <f>CONCATENATE(MID(Q3,1,4))</f>
        <v>2017</v>
      </c>
      <c r="AM3" s="161" t="str">
        <f>CONCATENATE(MID(Q3,6,4))</f>
        <v>2018</v>
      </c>
    </row>
    <row r="4" spans="1:75" ht="12.75" x14ac:dyDescent="0.2">
      <c r="A4" s="322"/>
      <c r="B4" s="322"/>
      <c r="C4" s="130"/>
      <c r="D4" s="130"/>
      <c r="E4" s="324"/>
      <c r="F4" s="324"/>
      <c r="G4" s="324"/>
      <c r="H4" s="324"/>
      <c r="I4" s="324"/>
      <c r="J4" s="324"/>
      <c r="K4" s="324"/>
      <c r="L4" s="130"/>
      <c r="M4" s="130"/>
      <c r="N4" s="130"/>
      <c r="O4" s="130"/>
      <c r="P4" s="130"/>
      <c r="Q4" s="130"/>
      <c r="R4" s="130"/>
      <c r="S4" s="130"/>
      <c r="T4" s="130"/>
      <c r="U4" s="130"/>
      <c r="V4" s="130"/>
      <c r="W4" s="130"/>
      <c r="X4" s="130"/>
      <c r="Y4" s="130"/>
      <c r="Z4" s="130"/>
      <c r="AA4" s="130"/>
      <c r="AB4" s="130"/>
      <c r="AC4" s="130"/>
      <c r="AD4" s="130"/>
    </row>
    <row r="5" spans="1:75" ht="12.75" x14ac:dyDescent="0.2">
      <c r="A5" s="132"/>
      <c r="B5" s="132"/>
      <c r="C5" s="132"/>
      <c r="D5" s="132"/>
      <c r="E5" s="132"/>
      <c r="F5" s="133"/>
      <c r="G5" s="133"/>
      <c r="H5" s="132"/>
      <c r="I5" s="132"/>
      <c r="J5" s="132"/>
      <c r="K5" s="132"/>
      <c r="L5" s="132"/>
      <c r="M5" s="132"/>
      <c r="N5" s="132"/>
      <c r="O5" s="132"/>
      <c r="P5" s="132"/>
      <c r="Q5" s="132"/>
      <c r="R5" s="132"/>
      <c r="S5" s="132"/>
      <c r="T5" s="132"/>
      <c r="U5" s="132"/>
      <c r="V5" s="132"/>
      <c r="W5" s="132"/>
      <c r="X5" s="132"/>
      <c r="Y5" s="132"/>
      <c r="Z5" s="132"/>
      <c r="AA5" s="132"/>
      <c r="AB5" s="132"/>
      <c r="AC5" s="132"/>
      <c r="AD5" s="132"/>
    </row>
    <row r="6" spans="1:75" ht="12.75" x14ac:dyDescent="0.2">
      <c r="A6" s="132"/>
      <c r="B6" s="132"/>
      <c r="C6" s="132"/>
      <c r="D6" s="132"/>
      <c r="E6" s="132"/>
      <c r="F6" s="133"/>
      <c r="G6" s="133"/>
      <c r="H6" s="132"/>
      <c r="I6" s="132"/>
      <c r="J6" s="132"/>
      <c r="K6" s="132"/>
      <c r="L6" s="132"/>
      <c r="M6" s="132"/>
      <c r="N6" s="132"/>
      <c r="O6" s="132"/>
      <c r="P6" s="132"/>
      <c r="Q6" s="132"/>
      <c r="R6" s="132"/>
      <c r="S6" s="132"/>
      <c r="T6" s="132"/>
      <c r="U6" s="132"/>
      <c r="V6" s="132"/>
      <c r="W6" s="132"/>
      <c r="X6" s="132"/>
      <c r="Y6" s="132"/>
      <c r="Z6" s="132"/>
      <c r="AA6" s="132"/>
      <c r="AB6" s="132"/>
      <c r="AC6" s="132"/>
      <c r="AD6" s="132"/>
    </row>
    <row r="7" spans="1:75" ht="20.25" x14ac:dyDescent="0.3">
      <c r="A7" s="132"/>
      <c r="B7" s="132"/>
      <c r="C7" s="132"/>
      <c r="D7" s="134" t="s">
        <v>62</v>
      </c>
      <c r="E7" s="132"/>
      <c r="F7" s="133"/>
      <c r="G7" s="133"/>
      <c r="H7" s="132"/>
      <c r="I7" s="132"/>
      <c r="J7" s="132"/>
      <c r="K7" s="132"/>
      <c r="L7" s="132"/>
      <c r="M7" s="132"/>
      <c r="N7" s="132"/>
      <c r="O7" s="132"/>
      <c r="P7" s="132"/>
      <c r="Q7" s="132"/>
      <c r="R7" s="132"/>
      <c r="S7" s="132"/>
      <c r="T7" s="132"/>
      <c r="U7" s="132"/>
      <c r="V7" s="132"/>
      <c r="W7" s="132"/>
      <c r="X7" s="132"/>
      <c r="Y7" s="132"/>
      <c r="Z7" s="132"/>
      <c r="AA7" s="132"/>
      <c r="AB7" s="132"/>
      <c r="AC7" s="132"/>
      <c r="AD7" s="132"/>
    </row>
    <row r="8" spans="1:75" ht="12.75" x14ac:dyDescent="0.2">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L8" s="162"/>
      <c r="AM8" s="162"/>
      <c r="AN8" s="162"/>
      <c r="AO8" s="162"/>
      <c r="AP8" s="162"/>
      <c r="AQ8" s="162"/>
      <c r="AR8" s="162"/>
      <c r="AS8" s="162"/>
      <c r="AT8" s="162"/>
      <c r="AU8" s="162"/>
      <c r="AV8" s="162"/>
      <c r="AW8" s="162"/>
      <c r="AX8" s="162"/>
      <c r="AY8" s="162"/>
      <c r="AZ8" s="162"/>
      <c r="BA8" s="162"/>
      <c r="BB8" s="162"/>
      <c r="BC8" s="162"/>
      <c r="BD8" s="163"/>
      <c r="BE8" s="163"/>
      <c r="BF8" s="163"/>
      <c r="BG8" s="163"/>
      <c r="BH8" s="163"/>
      <c r="BI8" s="163"/>
      <c r="BJ8" s="163"/>
      <c r="BK8" s="163"/>
      <c r="BL8" s="163"/>
      <c r="BM8" s="163"/>
      <c r="BN8" s="163"/>
      <c r="BO8" s="163"/>
      <c r="BP8" s="163"/>
      <c r="BQ8" s="163"/>
      <c r="BR8" s="163"/>
      <c r="BS8" s="163"/>
      <c r="BT8" s="163"/>
      <c r="BV8" s="167"/>
      <c r="BW8" s="168"/>
    </row>
    <row r="9" spans="1:75" ht="19.5" customHeight="1" x14ac:dyDescent="0.2">
      <c r="A9" s="132"/>
      <c r="B9" s="328" t="s">
        <v>63</v>
      </c>
      <c r="C9" s="135"/>
      <c r="D9" s="330" t="s">
        <v>63</v>
      </c>
      <c r="E9" s="332" t="s">
        <v>31</v>
      </c>
      <c r="F9" s="334" t="str">
        <f>CONCATENATE("Juli ",MID(Q3,1,4))</f>
        <v>Juli 2017</v>
      </c>
      <c r="G9" s="335"/>
      <c r="H9" s="334" t="str">
        <f>CONCATENATE("Agts ",MID(Q3,1,4))</f>
        <v>Agts 2017</v>
      </c>
      <c r="I9" s="335"/>
      <c r="J9" s="334" t="str">
        <f>CONCATENATE("Sep ",MID(Q3,1,4))</f>
        <v>Sep 2017</v>
      </c>
      <c r="K9" s="335"/>
      <c r="L9" s="334" t="str">
        <f>CONCATENATE("Okt ",MID(Q3,1,4))</f>
        <v>Okt 2017</v>
      </c>
      <c r="M9" s="335"/>
      <c r="N9" s="334" t="str">
        <f>CONCATENATE("Nov ",MID(Q3,1,4))</f>
        <v>Nov 2017</v>
      </c>
      <c r="O9" s="335"/>
      <c r="P9" s="334" t="str">
        <f>CONCATENATE("Des ",MID(Q3,1,4))</f>
        <v>Des 2017</v>
      </c>
      <c r="Q9" s="335"/>
      <c r="R9" s="334" t="str">
        <f>CONCATENATE("Jan ",MID(Q3,6,4))</f>
        <v>Jan 2018</v>
      </c>
      <c r="S9" s="335"/>
      <c r="T9" s="334" t="str">
        <f>CONCATENATE("Feb ",MID(Q3,6,4))</f>
        <v>Feb 2018</v>
      </c>
      <c r="U9" s="335"/>
      <c r="V9" s="334" t="str">
        <f>CONCATENATE("Mar ",MID(Q3,6,4))</f>
        <v>Mar 2018</v>
      </c>
      <c r="W9" s="335"/>
      <c r="X9" s="334" t="str">
        <f>CONCATENATE("Apr ",MID(Q3,6,4))</f>
        <v>Apr 2018</v>
      </c>
      <c r="Y9" s="335"/>
      <c r="Z9" s="334" t="str">
        <f>CONCATENATE("Mei ",MID(Q3,6,4))</f>
        <v>Mei 2018</v>
      </c>
      <c r="AA9" s="335"/>
      <c r="AB9" s="334" t="str">
        <f>CONCATENATE("Jun ",MID(Q3,6,4))</f>
        <v>Jun 2018</v>
      </c>
      <c r="AC9" s="335"/>
      <c r="AD9" s="132"/>
      <c r="AL9" s="321" t="s">
        <v>66</v>
      </c>
      <c r="AM9" s="321"/>
      <c r="AO9" s="321" t="s">
        <v>67</v>
      </c>
      <c r="AP9" s="321"/>
      <c r="AR9" s="321" t="s">
        <v>68</v>
      </c>
      <c r="AS9" s="321"/>
      <c r="AU9" s="321" t="s">
        <v>69</v>
      </c>
      <c r="AV9" s="321"/>
      <c r="AX9" s="321" t="s">
        <v>70</v>
      </c>
      <c r="AY9" s="321"/>
      <c r="BA9" s="321" t="s">
        <v>71</v>
      </c>
      <c r="BB9" s="321"/>
      <c r="BD9" s="321" t="s">
        <v>72</v>
      </c>
      <c r="BE9" s="321"/>
      <c r="BG9" s="321" t="s">
        <v>73</v>
      </c>
      <c r="BH9" s="321"/>
      <c r="BJ9" s="321" t="s">
        <v>74</v>
      </c>
      <c r="BK9" s="321"/>
      <c r="BM9" s="321" t="s">
        <v>75</v>
      </c>
      <c r="BN9" s="321"/>
      <c r="BP9" s="321" t="s">
        <v>76</v>
      </c>
      <c r="BQ9" s="321"/>
      <c r="BS9" s="321" t="s">
        <v>77</v>
      </c>
      <c r="BT9" s="321"/>
    </row>
    <row r="10" spans="1:75" ht="18" customHeight="1" x14ac:dyDescent="0.2">
      <c r="A10" s="132"/>
      <c r="B10" s="329"/>
      <c r="C10" s="136"/>
      <c r="D10" s="331"/>
      <c r="E10" s="333"/>
      <c r="F10" s="137" t="s">
        <v>64</v>
      </c>
      <c r="G10" s="138" t="s">
        <v>65</v>
      </c>
      <c r="H10" s="137" t="s">
        <v>64</v>
      </c>
      <c r="I10" s="138" t="s">
        <v>65</v>
      </c>
      <c r="J10" s="137" t="s">
        <v>64</v>
      </c>
      <c r="K10" s="138" t="s">
        <v>65</v>
      </c>
      <c r="L10" s="137" t="s">
        <v>64</v>
      </c>
      <c r="M10" s="138" t="s">
        <v>65</v>
      </c>
      <c r="N10" s="137" t="s">
        <v>64</v>
      </c>
      <c r="O10" s="138" t="s">
        <v>65</v>
      </c>
      <c r="P10" s="137" t="s">
        <v>64</v>
      </c>
      <c r="Q10" s="138" t="s">
        <v>65</v>
      </c>
      <c r="R10" s="137" t="s">
        <v>64</v>
      </c>
      <c r="S10" s="138" t="s">
        <v>65</v>
      </c>
      <c r="T10" s="137" t="s">
        <v>64</v>
      </c>
      <c r="U10" s="138" t="s">
        <v>65</v>
      </c>
      <c r="V10" s="137" t="s">
        <v>64</v>
      </c>
      <c r="W10" s="138" t="s">
        <v>65</v>
      </c>
      <c r="X10" s="137" t="s">
        <v>64</v>
      </c>
      <c r="Y10" s="138" t="s">
        <v>65</v>
      </c>
      <c r="Z10" s="137" t="s">
        <v>64</v>
      </c>
      <c r="AA10" s="138" t="s">
        <v>65</v>
      </c>
      <c r="AB10" s="137" t="s">
        <v>64</v>
      </c>
      <c r="AC10" s="138" t="s">
        <v>65</v>
      </c>
      <c r="AD10" s="132"/>
      <c r="AL10" s="161" t="s">
        <v>64</v>
      </c>
      <c r="AM10" s="161" t="s">
        <v>65</v>
      </c>
      <c r="AO10" s="161" t="s">
        <v>64</v>
      </c>
      <c r="AP10" s="161" t="s">
        <v>65</v>
      </c>
      <c r="AR10" s="161" t="s">
        <v>64</v>
      </c>
      <c r="AS10" s="161" t="s">
        <v>65</v>
      </c>
      <c r="AU10" s="161" t="s">
        <v>64</v>
      </c>
      <c r="AV10" s="161" t="s">
        <v>65</v>
      </c>
      <c r="AX10" s="161" t="s">
        <v>64</v>
      </c>
      <c r="AY10" s="161" t="s">
        <v>65</v>
      </c>
      <c r="BA10" s="161" t="s">
        <v>64</v>
      </c>
      <c r="BB10" s="161" t="s">
        <v>65</v>
      </c>
      <c r="BD10" s="163" t="s">
        <v>64</v>
      </c>
      <c r="BE10" s="161" t="s">
        <v>65</v>
      </c>
      <c r="BG10" s="161" t="s">
        <v>64</v>
      </c>
      <c r="BH10" s="161" t="s">
        <v>65</v>
      </c>
      <c r="BJ10" s="161" t="s">
        <v>64</v>
      </c>
      <c r="BK10" s="161" t="s">
        <v>65</v>
      </c>
      <c r="BM10" s="161" t="s">
        <v>64</v>
      </c>
      <c r="BN10" s="161" t="s">
        <v>65</v>
      </c>
      <c r="BP10" s="161" t="s">
        <v>64</v>
      </c>
      <c r="BQ10" s="161" t="s">
        <v>65</v>
      </c>
      <c r="BS10" s="161" t="s">
        <v>64</v>
      </c>
      <c r="BT10" s="161" t="s">
        <v>65</v>
      </c>
    </row>
    <row r="11" spans="1:75" ht="14.45" customHeight="1" x14ac:dyDescent="0.2">
      <c r="A11" s="132"/>
      <c r="B11" s="139">
        <v>1</v>
      </c>
      <c r="C11" s="140">
        <v>1</v>
      </c>
      <c r="D11" s="336">
        <f>IF(OR(E11=0,E11=""),0,C11)</f>
        <v>1</v>
      </c>
      <c r="E11" s="338" t="s">
        <v>142</v>
      </c>
      <c r="F11" s="141"/>
      <c r="G11" s="142"/>
      <c r="H11" s="143">
        <v>17</v>
      </c>
      <c r="I11" s="142">
        <v>17</v>
      </c>
      <c r="J11" s="143"/>
      <c r="K11" s="142"/>
      <c r="L11" s="143"/>
      <c r="M11" s="142"/>
      <c r="N11" s="143"/>
      <c r="O11" s="142"/>
      <c r="P11" s="143">
        <v>25</v>
      </c>
      <c r="Q11" s="142">
        <v>25</v>
      </c>
      <c r="R11" s="143">
        <v>1</v>
      </c>
      <c r="S11" s="142">
        <v>1</v>
      </c>
      <c r="T11" s="143"/>
      <c r="U11" s="142"/>
      <c r="V11" s="143"/>
      <c r="W11" s="142"/>
      <c r="X11" s="143"/>
      <c r="Y11" s="142"/>
      <c r="Z11" s="143"/>
      <c r="AA11" s="142"/>
      <c r="AB11" s="143"/>
      <c r="AC11" s="142"/>
      <c r="AD11" s="132"/>
      <c r="AH11" s="144">
        <v>1</v>
      </c>
      <c r="AI11" s="144">
        <v>1</v>
      </c>
      <c r="AJ11" s="144">
        <v>1</v>
      </c>
      <c r="AL11" s="161">
        <f>F11</f>
        <v>0</v>
      </c>
      <c r="AM11" s="161">
        <f>G11</f>
        <v>0</v>
      </c>
      <c r="AO11" s="161">
        <f t="shared" ref="AO11:AP11" si="0">H11</f>
        <v>17</v>
      </c>
      <c r="AP11" s="161">
        <f t="shared" si="0"/>
        <v>17</v>
      </c>
      <c r="AR11" s="161">
        <f>J11</f>
        <v>0</v>
      </c>
      <c r="AS11" s="161">
        <f>K11</f>
        <v>0</v>
      </c>
      <c r="AU11" s="161">
        <f>L11</f>
        <v>0</v>
      </c>
      <c r="AV11" s="161">
        <f>M11</f>
        <v>0</v>
      </c>
      <c r="AX11" s="161">
        <f>N11</f>
        <v>0</v>
      </c>
      <c r="AY11" s="161">
        <f>O11</f>
        <v>0</v>
      </c>
      <c r="BA11" s="161">
        <f>P11</f>
        <v>25</v>
      </c>
      <c r="BB11" s="161">
        <f>Q11</f>
        <v>25</v>
      </c>
      <c r="BD11" s="161">
        <f>R11</f>
        <v>1</v>
      </c>
      <c r="BE11" s="161">
        <f>S11</f>
        <v>1</v>
      </c>
      <c r="BG11" s="161">
        <f>T11</f>
        <v>0</v>
      </c>
      <c r="BH11" s="161">
        <f>U11</f>
        <v>0</v>
      </c>
      <c r="BJ11" s="161">
        <f>V11</f>
        <v>0</v>
      </c>
      <c r="BK11" s="161">
        <f>W11</f>
        <v>0</v>
      </c>
      <c r="BM11" s="161">
        <f>X11</f>
        <v>0</v>
      </c>
      <c r="BN11" s="161">
        <f>Y11</f>
        <v>0</v>
      </c>
      <c r="BP11" s="161">
        <f>Z11</f>
        <v>0</v>
      </c>
      <c r="BQ11" s="161">
        <f>AA11</f>
        <v>0</v>
      </c>
      <c r="BS11" s="161">
        <f>AB11</f>
        <v>0</v>
      </c>
      <c r="BT11" s="161">
        <f>AC11</f>
        <v>0</v>
      </c>
      <c r="BU11" s="144">
        <f>BT11-BS11</f>
        <v>0</v>
      </c>
    </row>
    <row r="12" spans="1:75" ht="14.45" customHeight="1" x14ac:dyDescent="0.2">
      <c r="A12" s="132"/>
      <c r="B12" s="145">
        <v>2</v>
      </c>
      <c r="C12" s="140">
        <v>2</v>
      </c>
      <c r="D12" s="337"/>
      <c r="E12" s="339"/>
      <c r="F12" s="146"/>
      <c r="G12" s="147"/>
      <c r="H12" s="148"/>
      <c r="I12" s="147"/>
      <c r="J12" s="148"/>
      <c r="K12" s="147"/>
      <c r="L12" s="148"/>
      <c r="M12" s="147"/>
      <c r="N12" s="148"/>
      <c r="O12" s="147"/>
      <c r="P12" s="148"/>
      <c r="Q12" s="147"/>
      <c r="R12" s="148"/>
      <c r="S12" s="147"/>
      <c r="T12" s="148"/>
      <c r="U12" s="147"/>
      <c r="V12" s="148"/>
      <c r="W12" s="147"/>
      <c r="X12" s="148"/>
      <c r="Y12" s="147"/>
      <c r="Z12" s="148"/>
      <c r="AA12" s="147"/>
      <c r="AB12" s="148"/>
      <c r="AC12" s="147"/>
      <c r="AD12" s="132"/>
      <c r="AH12" s="144">
        <v>2</v>
      </c>
      <c r="AI12" s="144">
        <v>2</v>
      </c>
      <c r="AJ12" s="144">
        <v>2</v>
      </c>
      <c r="AL12" s="161">
        <f t="shared" ref="AL12:AL41" si="1">F12</f>
        <v>0</v>
      </c>
      <c r="AM12" s="161">
        <f t="shared" ref="AM12:AM41" si="2">G12</f>
        <v>0</v>
      </c>
      <c r="AO12" s="161">
        <f t="shared" ref="AO12:AO41" si="3">H12</f>
        <v>0</v>
      </c>
      <c r="AP12" s="161">
        <f t="shared" ref="AP12:AP41" si="4">I12</f>
        <v>0</v>
      </c>
      <c r="AR12" s="161">
        <f t="shared" ref="AR12:AR41" si="5">J12</f>
        <v>0</v>
      </c>
      <c r="AS12" s="161">
        <f t="shared" ref="AS12:AS41" si="6">K12</f>
        <v>0</v>
      </c>
      <c r="AU12" s="161">
        <f t="shared" ref="AU12:AU41" si="7">L12</f>
        <v>0</v>
      </c>
      <c r="AV12" s="161">
        <f t="shared" ref="AV12:AV41" si="8">M12</f>
        <v>0</v>
      </c>
      <c r="AX12" s="161">
        <f t="shared" ref="AX12:AX41" si="9">N12</f>
        <v>0</v>
      </c>
      <c r="AY12" s="161">
        <f t="shared" ref="AY12:AY41" si="10">O12</f>
        <v>0</v>
      </c>
      <c r="BA12" s="161">
        <f t="shared" ref="BA12:BA41" si="11">P12</f>
        <v>0</v>
      </c>
      <c r="BB12" s="161">
        <f t="shared" ref="BB12:BB41" si="12">Q12</f>
        <v>0</v>
      </c>
      <c r="BD12" s="161">
        <f t="shared" ref="BD12:BD41" si="13">R12</f>
        <v>0</v>
      </c>
      <c r="BE12" s="161">
        <f t="shared" ref="BE12:BE41" si="14">S12</f>
        <v>0</v>
      </c>
      <c r="BG12" s="161">
        <f t="shared" ref="BG12:BG41" si="15">T12</f>
        <v>0</v>
      </c>
      <c r="BH12" s="161">
        <f t="shared" ref="BH12:BH41" si="16">U12</f>
        <v>0</v>
      </c>
      <c r="BJ12" s="161">
        <f t="shared" ref="BJ12:BJ41" si="17">V12</f>
        <v>0</v>
      </c>
      <c r="BK12" s="161">
        <f t="shared" ref="BK12:BK41" si="18">W12</f>
        <v>0</v>
      </c>
      <c r="BM12" s="161">
        <f t="shared" ref="BM12:BM41" si="19">X12</f>
        <v>0</v>
      </c>
      <c r="BN12" s="161">
        <f t="shared" ref="BN12:BN41" si="20">Y12</f>
        <v>0</v>
      </c>
      <c r="BP12" s="161">
        <f t="shared" ref="BP12:BP41" si="21">Z12</f>
        <v>0</v>
      </c>
      <c r="BQ12" s="161">
        <f t="shared" ref="BQ12:BQ41" si="22">AA12</f>
        <v>0</v>
      </c>
      <c r="BS12" s="161">
        <f t="shared" ref="BS12:BS41" si="23">AB12</f>
        <v>0</v>
      </c>
      <c r="BT12" s="161">
        <f t="shared" ref="BT12:BT41" si="24">AC12</f>
        <v>0</v>
      </c>
      <c r="BU12" s="144">
        <f t="shared" ref="BU12:BU41" si="25">BT12-BS12</f>
        <v>0</v>
      </c>
    </row>
    <row r="13" spans="1:75" ht="14.45" customHeight="1" x14ac:dyDescent="0.2">
      <c r="A13" s="132"/>
      <c r="B13" s="145">
        <v>3</v>
      </c>
      <c r="C13" s="140">
        <v>3</v>
      </c>
      <c r="D13" s="149">
        <f t="shared" ref="D13:D41" si="26">IF(OR(E13=0,E13=""),0,C13)</f>
        <v>3</v>
      </c>
      <c r="E13" s="150" t="s">
        <v>143</v>
      </c>
      <c r="F13" s="146"/>
      <c r="G13" s="147"/>
      <c r="H13" s="148"/>
      <c r="I13" s="147"/>
      <c r="J13" s="148"/>
      <c r="K13" s="147"/>
      <c r="L13" s="148"/>
      <c r="M13" s="147"/>
      <c r="N13" s="148"/>
      <c r="O13" s="147"/>
      <c r="P13" s="148"/>
      <c r="Q13" s="147"/>
      <c r="R13" s="148"/>
      <c r="S13" s="147"/>
      <c r="T13" s="148"/>
      <c r="U13" s="147"/>
      <c r="V13" s="148"/>
      <c r="W13" s="147"/>
      <c r="X13" s="148"/>
      <c r="Y13" s="147"/>
      <c r="Z13" s="148"/>
      <c r="AA13" s="147"/>
      <c r="AB13" s="148"/>
      <c r="AC13" s="147"/>
      <c r="AD13" s="132"/>
      <c r="AH13" s="144">
        <v>3</v>
      </c>
      <c r="AI13" s="144">
        <v>3</v>
      </c>
      <c r="AJ13" s="144">
        <v>3</v>
      </c>
      <c r="AL13" s="161">
        <f t="shared" si="1"/>
        <v>0</v>
      </c>
      <c r="AM13" s="161">
        <f t="shared" si="2"/>
        <v>0</v>
      </c>
      <c r="AO13" s="161">
        <f t="shared" si="3"/>
        <v>0</v>
      </c>
      <c r="AP13" s="161">
        <f t="shared" si="4"/>
        <v>0</v>
      </c>
      <c r="AR13" s="161">
        <f t="shared" si="5"/>
        <v>0</v>
      </c>
      <c r="AS13" s="161">
        <f t="shared" si="6"/>
        <v>0</v>
      </c>
      <c r="AU13" s="161">
        <f t="shared" si="7"/>
        <v>0</v>
      </c>
      <c r="AV13" s="161">
        <f t="shared" si="8"/>
        <v>0</v>
      </c>
      <c r="AX13" s="161">
        <f t="shared" si="9"/>
        <v>0</v>
      </c>
      <c r="AY13" s="161">
        <f t="shared" si="10"/>
        <v>0</v>
      </c>
      <c r="BA13" s="161">
        <f t="shared" si="11"/>
        <v>0</v>
      </c>
      <c r="BB13" s="161">
        <f t="shared" si="12"/>
        <v>0</v>
      </c>
      <c r="BD13" s="161">
        <f t="shared" si="13"/>
        <v>0</v>
      </c>
      <c r="BE13" s="161">
        <f t="shared" si="14"/>
        <v>0</v>
      </c>
      <c r="BG13" s="161">
        <f t="shared" si="15"/>
        <v>0</v>
      </c>
      <c r="BH13" s="161">
        <f t="shared" si="16"/>
        <v>0</v>
      </c>
      <c r="BJ13" s="161">
        <f t="shared" si="17"/>
        <v>0</v>
      </c>
      <c r="BK13" s="161">
        <f t="shared" si="18"/>
        <v>0</v>
      </c>
      <c r="BM13" s="161">
        <f t="shared" si="19"/>
        <v>0</v>
      </c>
      <c r="BN13" s="161">
        <f t="shared" si="20"/>
        <v>0</v>
      </c>
      <c r="BP13" s="161">
        <f t="shared" si="21"/>
        <v>0</v>
      </c>
      <c r="BQ13" s="161">
        <f t="shared" si="22"/>
        <v>0</v>
      </c>
      <c r="BS13" s="161">
        <f t="shared" si="23"/>
        <v>0</v>
      </c>
      <c r="BT13" s="161">
        <f t="shared" si="24"/>
        <v>0</v>
      </c>
      <c r="BU13" s="144">
        <f t="shared" si="25"/>
        <v>0</v>
      </c>
    </row>
    <row r="14" spans="1:75" ht="14.45" customHeight="1" x14ac:dyDescent="0.2">
      <c r="A14" s="132"/>
      <c r="B14" s="145">
        <v>4</v>
      </c>
      <c r="C14" s="140">
        <v>4</v>
      </c>
      <c r="D14" s="149">
        <f t="shared" si="26"/>
        <v>4</v>
      </c>
      <c r="E14" s="150" t="s">
        <v>144</v>
      </c>
      <c r="F14" s="146"/>
      <c r="G14" s="147"/>
      <c r="H14" s="148"/>
      <c r="I14" s="147"/>
      <c r="J14" s="148"/>
      <c r="K14" s="147"/>
      <c r="L14" s="148"/>
      <c r="M14" s="147"/>
      <c r="N14" s="148"/>
      <c r="O14" s="147"/>
      <c r="P14" s="148"/>
      <c r="Q14" s="147"/>
      <c r="R14" s="148"/>
      <c r="S14" s="147"/>
      <c r="T14" s="148"/>
      <c r="U14" s="147"/>
      <c r="V14" s="148"/>
      <c r="W14" s="147"/>
      <c r="X14" s="148"/>
      <c r="Y14" s="147"/>
      <c r="Z14" s="148"/>
      <c r="AA14" s="147"/>
      <c r="AB14" s="148"/>
      <c r="AC14" s="147"/>
      <c r="AD14" s="132"/>
      <c r="AH14" s="144">
        <v>4</v>
      </c>
      <c r="AI14" s="144">
        <v>4</v>
      </c>
      <c r="AJ14" s="144">
        <v>4</v>
      </c>
      <c r="AL14" s="161">
        <f t="shared" si="1"/>
        <v>0</v>
      </c>
      <c r="AM14" s="161">
        <f t="shared" si="2"/>
        <v>0</v>
      </c>
      <c r="AO14" s="161">
        <f t="shared" si="3"/>
        <v>0</v>
      </c>
      <c r="AP14" s="161">
        <f t="shared" si="4"/>
        <v>0</v>
      </c>
      <c r="AR14" s="161">
        <f t="shared" si="5"/>
        <v>0</v>
      </c>
      <c r="AS14" s="161">
        <f t="shared" si="6"/>
        <v>0</v>
      </c>
      <c r="AU14" s="161">
        <f t="shared" si="7"/>
        <v>0</v>
      </c>
      <c r="AV14" s="161">
        <f t="shared" si="8"/>
        <v>0</v>
      </c>
      <c r="AX14" s="161">
        <f t="shared" si="9"/>
        <v>0</v>
      </c>
      <c r="AY14" s="161">
        <f t="shared" si="10"/>
        <v>0</v>
      </c>
      <c r="BA14" s="161">
        <f t="shared" si="11"/>
        <v>0</v>
      </c>
      <c r="BB14" s="161">
        <f t="shared" si="12"/>
        <v>0</v>
      </c>
      <c r="BD14" s="161">
        <f t="shared" si="13"/>
        <v>0</v>
      </c>
      <c r="BE14" s="161">
        <f t="shared" si="14"/>
        <v>0</v>
      </c>
      <c r="BG14" s="161">
        <f t="shared" si="15"/>
        <v>0</v>
      </c>
      <c r="BH14" s="161">
        <f t="shared" si="16"/>
        <v>0</v>
      </c>
      <c r="BJ14" s="161">
        <f t="shared" si="17"/>
        <v>0</v>
      </c>
      <c r="BK14" s="161">
        <f t="shared" si="18"/>
        <v>0</v>
      </c>
      <c r="BM14" s="161">
        <f t="shared" si="19"/>
        <v>0</v>
      </c>
      <c r="BN14" s="161">
        <f t="shared" si="20"/>
        <v>0</v>
      </c>
      <c r="BP14" s="161">
        <f t="shared" si="21"/>
        <v>0</v>
      </c>
      <c r="BQ14" s="161">
        <f t="shared" si="22"/>
        <v>0</v>
      </c>
      <c r="BS14" s="161">
        <f t="shared" si="23"/>
        <v>0</v>
      </c>
      <c r="BT14" s="161">
        <f t="shared" si="24"/>
        <v>0</v>
      </c>
      <c r="BU14" s="144">
        <f t="shared" si="25"/>
        <v>0</v>
      </c>
    </row>
    <row r="15" spans="1:75" ht="14.45" customHeight="1" x14ac:dyDescent="0.2">
      <c r="A15" s="132"/>
      <c r="B15" s="145">
        <v>5</v>
      </c>
      <c r="C15" s="140">
        <v>5</v>
      </c>
      <c r="D15" s="149">
        <f t="shared" si="26"/>
        <v>5</v>
      </c>
      <c r="E15" s="150" t="s">
        <v>145</v>
      </c>
      <c r="F15" s="146"/>
      <c r="G15" s="147"/>
      <c r="H15" s="148"/>
      <c r="I15" s="147"/>
      <c r="J15" s="148"/>
      <c r="K15" s="147"/>
      <c r="L15" s="148"/>
      <c r="M15" s="147"/>
      <c r="N15" s="148"/>
      <c r="O15" s="147"/>
      <c r="P15" s="148"/>
      <c r="Q15" s="147"/>
      <c r="R15" s="148"/>
      <c r="S15" s="147"/>
      <c r="T15" s="148"/>
      <c r="U15" s="147"/>
      <c r="V15" s="148"/>
      <c r="W15" s="147"/>
      <c r="X15" s="148"/>
      <c r="Y15" s="147"/>
      <c r="Z15" s="148"/>
      <c r="AA15" s="147"/>
      <c r="AB15" s="148"/>
      <c r="AC15" s="147"/>
      <c r="AD15" s="132"/>
      <c r="AH15" s="144">
        <v>5</v>
      </c>
      <c r="AI15" s="144">
        <v>5</v>
      </c>
      <c r="AJ15" s="144">
        <v>5</v>
      </c>
      <c r="AL15" s="161">
        <f t="shared" si="1"/>
        <v>0</v>
      </c>
      <c r="AM15" s="161">
        <f t="shared" si="2"/>
        <v>0</v>
      </c>
      <c r="AO15" s="161">
        <f t="shared" si="3"/>
        <v>0</v>
      </c>
      <c r="AP15" s="161">
        <f t="shared" si="4"/>
        <v>0</v>
      </c>
      <c r="AR15" s="161">
        <f t="shared" si="5"/>
        <v>0</v>
      </c>
      <c r="AS15" s="161">
        <f t="shared" si="6"/>
        <v>0</v>
      </c>
      <c r="AU15" s="161">
        <f t="shared" si="7"/>
        <v>0</v>
      </c>
      <c r="AV15" s="161">
        <f t="shared" si="8"/>
        <v>0</v>
      </c>
      <c r="AX15" s="161">
        <f t="shared" si="9"/>
        <v>0</v>
      </c>
      <c r="AY15" s="161">
        <f t="shared" si="10"/>
        <v>0</v>
      </c>
      <c r="BA15" s="161">
        <f t="shared" si="11"/>
        <v>0</v>
      </c>
      <c r="BB15" s="161">
        <f t="shared" si="12"/>
        <v>0</v>
      </c>
      <c r="BD15" s="161">
        <f t="shared" si="13"/>
        <v>0</v>
      </c>
      <c r="BE15" s="161">
        <f t="shared" si="14"/>
        <v>0</v>
      </c>
      <c r="BG15" s="161">
        <f t="shared" si="15"/>
        <v>0</v>
      </c>
      <c r="BH15" s="161">
        <f t="shared" si="16"/>
        <v>0</v>
      </c>
      <c r="BJ15" s="161">
        <f t="shared" si="17"/>
        <v>0</v>
      </c>
      <c r="BK15" s="161">
        <f t="shared" si="18"/>
        <v>0</v>
      </c>
      <c r="BM15" s="161">
        <f t="shared" si="19"/>
        <v>0</v>
      </c>
      <c r="BN15" s="161">
        <f t="shared" si="20"/>
        <v>0</v>
      </c>
      <c r="BP15" s="161">
        <f t="shared" si="21"/>
        <v>0</v>
      </c>
      <c r="BQ15" s="161">
        <f t="shared" si="22"/>
        <v>0</v>
      </c>
      <c r="BS15" s="161">
        <f t="shared" si="23"/>
        <v>0</v>
      </c>
      <c r="BT15" s="161">
        <f t="shared" si="24"/>
        <v>0</v>
      </c>
      <c r="BU15" s="144">
        <f t="shared" si="25"/>
        <v>0</v>
      </c>
    </row>
    <row r="16" spans="1:75" ht="14.45" customHeight="1" x14ac:dyDescent="0.2">
      <c r="A16" s="132"/>
      <c r="B16" s="145">
        <v>6</v>
      </c>
      <c r="C16" s="140">
        <v>6</v>
      </c>
      <c r="D16" s="149">
        <f t="shared" si="26"/>
        <v>6</v>
      </c>
      <c r="E16" s="150" t="s">
        <v>146</v>
      </c>
      <c r="F16" s="146"/>
      <c r="G16" s="147"/>
      <c r="H16" s="148"/>
      <c r="I16" s="147"/>
      <c r="J16" s="148"/>
      <c r="K16" s="147"/>
      <c r="L16" s="148"/>
      <c r="M16" s="147"/>
      <c r="N16" s="148"/>
      <c r="O16" s="147"/>
      <c r="P16" s="148"/>
      <c r="Q16" s="147"/>
      <c r="R16" s="148"/>
      <c r="S16" s="147"/>
      <c r="T16" s="148"/>
      <c r="U16" s="147"/>
      <c r="V16" s="148"/>
      <c r="W16" s="147"/>
      <c r="X16" s="148"/>
      <c r="Y16" s="147"/>
      <c r="Z16" s="148"/>
      <c r="AA16" s="147"/>
      <c r="AB16" s="148"/>
      <c r="AC16" s="147"/>
      <c r="AD16" s="132"/>
      <c r="AH16" s="144">
        <v>6</v>
      </c>
      <c r="AI16" s="144">
        <v>6</v>
      </c>
      <c r="AJ16" s="144">
        <v>6</v>
      </c>
      <c r="AL16" s="161">
        <f t="shared" si="1"/>
        <v>0</v>
      </c>
      <c r="AM16" s="161">
        <f t="shared" si="2"/>
        <v>0</v>
      </c>
      <c r="AO16" s="161">
        <f t="shared" si="3"/>
        <v>0</v>
      </c>
      <c r="AP16" s="161">
        <f t="shared" si="4"/>
        <v>0</v>
      </c>
      <c r="AR16" s="161">
        <f t="shared" si="5"/>
        <v>0</v>
      </c>
      <c r="AS16" s="161">
        <f t="shared" si="6"/>
        <v>0</v>
      </c>
      <c r="AU16" s="161">
        <f t="shared" si="7"/>
        <v>0</v>
      </c>
      <c r="AV16" s="161">
        <f t="shared" si="8"/>
        <v>0</v>
      </c>
      <c r="AX16" s="161">
        <f t="shared" si="9"/>
        <v>0</v>
      </c>
      <c r="AY16" s="161">
        <f t="shared" si="10"/>
        <v>0</v>
      </c>
      <c r="BA16" s="161">
        <f t="shared" si="11"/>
        <v>0</v>
      </c>
      <c r="BB16" s="161">
        <f t="shared" si="12"/>
        <v>0</v>
      </c>
      <c r="BD16" s="161">
        <f t="shared" si="13"/>
        <v>0</v>
      </c>
      <c r="BE16" s="161">
        <f t="shared" si="14"/>
        <v>0</v>
      </c>
      <c r="BG16" s="161">
        <f t="shared" si="15"/>
        <v>0</v>
      </c>
      <c r="BH16" s="161">
        <f t="shared" si="16"/>
        <v>0</v>
      </c>
      <c r="BJ16" s="161">
        <f t="shared" si="17"/>
        <v>0</v>
      </c>
      <c r="BK16" s="161">
        <f t="shared" si="18"/>
        <v>0</v>
      </c>
      <c r="BM16" s="161">
        <f t="shared" si="19"/>
        <v>0</v>
      </c>
      <c r="BN16" s="161">
        <f t="shared" si="20"/>
        <v>0</v>
      </c>
      <c r="BP16" s="161">
        <f t="shared" si="21"/>
        <v>0</v>
      </c>
      <c r="BQ16" s="161">
        <f t="shared" si="22"/>
        <v>0</v>
      </c>
      <c r="BS16" s="161">
        <f t="shared" si="23"/>
        <v>0</v>
      </c>
      <c r="BT16" s="161">
        <f t="shared" si="24"/>
        <v>0</v>
      </c>
      <c r="BU16" s="144">
        <f t="shared" si="25"/>
        <v>0</v>
      </c>
    </row>
    <row r="17" spans="1:73" ht="14.45" customHeight="1" x14ac:dyDescent="0.2">
      <c r="A17" s="132"/>
      <c r="B17" s="145">
        <v>7</v>
      </c>
      <c r="C17" s="140">
        <v>7</v>
      </c>
      <c r="D17" s="149">
        <f t="shared" si="26"/>
        <v>7</v>
      </c>
      <c r="E17" s="150" t="s">
        <v>147</v>
      </c>
      <c r="F17" s="146"/>
      <c r="G17" s="147"/>
      <c r="H17" s="148"/>
      <c r="I17" s="147"/>
      <c r="J17" s="148"/>
      <c r="K17" s="147"/>
      <c r="L17" s="148"/>
      <c r="M17" s="147"/>
      <c r="N17" s="148"/>
      <c r="O17" s="147"/>
      <c r="P17" s="148"/>
      <c r="Q17" s="147"/>
      <c r="R17" s="148"/>
      <c r="S17" s="147"/>
      <c r="T17" s="148"/>
      <c r="U17" s="147"/>
      <c r="V17" s="148"/>
      <c r="W17" s="147"/>
      <c r="X17" s="148"/>
      <c r="Y17" s="147"/>
      <c r="Z17" s="148"/>
      <c r="AA17" s="147"/>
      <c r="AB17" s="148"/>
      <c r="AC17" s="147"/>
      <c r="AD17" s="132"/>
      <c r="AH17" s="144">
        <v>7</v>
      </c>
      <c r="AI17" s="144">
        <v>7</v>
      </c>
      <c r="AJ17" s="144">
        <v>7</v>
      </c>
      <c r="AL17" s="161">
        <f t="shared" si="1"/>
        <v>0</v>
      </c>
      <c r="AM17" s="161">
        <f t="shared" si="2"/>
        <v>0</v>
      </c>
      <c r="AO17" s="161">
        <f t="shared" si="3"/>
        <v>0</v>
      </c>
      <c r="AP17" s="161">
        <f t="shared" si="4"/>
        <v>0</v>
      </c>
      <c r="AR17" s="161">
        <f t="shared" si="5"/>
        <v>0</v>
      </c>
      <c r="AS17" s="161">
        <f t="shared" si="6"/>
        <v>0</v>
      </c>
      <c r="AU17" s="161">
        <f t="shared" si="7"/>
        <v>0</v>
      </c>
      <c r="AV17" s="161">
        <f t="shared" si="8"/>
        <v>0</v>
      </c>
      <c r="AX17" s="161">
        <f t="shared" si="9"/>
        <v>0</v>
      </c>
      <c r="AY17" s="161">
        <f t="shared" si="10"/>
        <v>0</v>
      </c>
      <c r="BA17" s="161">
        <f t="shared" si="11"/>
        <v>0</v>
      </c>
      <c r="BB17" s="161">
        <f t="shared" si="12"/>
        <v>0</v>
      </c>
      <c r="BD17" s="161">
        <f t="shared" si="13"/>
        <v>0</v>
      </c>
      <c r="BE17" s="161">
        <f t="shared" si="14"/>
        <v>0</v>
      </c>
      <c r="BG17" s="161">
        <f t="shared" si="15"/>
        <v>0</v>
      </c>
      <c r="BH17" s="161">
        <f t="shared" si="16"/>
        <v>0</v>
      </c>
      <c r="BJ17" s="161">
        <f t="shared" si="17"/>
        <v>0</v>
      </c>
      <c r="BK17" s="161">
        <f t="shared" si="18"/>
        <v>0</v>
      </c>
      <c r="BM17" s="161">
        <f t="shared" si="19"/>
        <v>0</v>
      </c>
      <c r="BN17" s="161">
        <f t="shared" si="20"/>
        <v>0</v>
      </c>
      <c r="BP17" s="161">
        <f t="shared" si="21"/>
        <v>0</v>
      </c>
      <c r="BQ17" s="161">
        <f t="shared" si="22"/>
        <v>0</v>
      </c>
      <c r="BS17" s="161">
        <f t="shared" si="23"/>
        <v>0</v>
      </c>
      <c r="BT17" s="161">
        <f t="shared" si="24"/>
        <v>0</v>
      </c>
      <c r="BU17" s="144">
        <f t="shared" si="25"/>
        <v>0</v>
      </c>
    </row>
    <row r="18" spans="1:73" ht="14.45" customHeight="1" x14ac:dyDescent="0.2">
      <c r="A18" s="132"/>
      <c r="B18" s="145">
        <v>8</v>
      </c>
      <c r="C18" s="140">
        <v>8</v>
      </c>
      <c r="D18" s="151">
        <f t="shared" si="26"/>
        <v>8</v>
      </c>
      <c r="E18" s="150" t="s">
        <v>148</v>
      </c>
      <c r="F18" s="146"/>
      <c r="G18" s="147"/>
      <c r="H18" s="148"/>
      <c r="I18" s="147"/>
      <c r="J18" s="148"/>
      <c r="K18" s="147"/>
      <c r="L18" s="148"/>
      <c r="M18" s="147"/>
      <c r="N18" s="148"/>
      <c r="O18" s="152"/>
      <c r="P18" s="148"/>
      <c r="Q18" s="147"/>
      <c r="R18" s="148"/>
      <c r="S18" s="147"/>
      <c r="T18" s="148"/>
      <c r="U18" s="147"/>
      <c r="V18" s="148"/>
      <c r="W18" s="147"/>
      <c r="X18" s="148"/>
      <c r="Y18" s="147"/>
      <c r="Z18" s="148"/>
      <c r="AA18" s="147"/>
      <c r="AB18" s="148"/>
      <c r="AC18" s="147"/>
      <c r="AD18" s="132"/>
      <c r="AH18" s="144"/>
      <c r="AI18" s="144"/>
      <c r="AJ18" s="144"/>
      <c r="AL18" s="161">
        <f t="shared" si="1"/>
        <v>0</v>
      </c>
      <c r="AM18" s="161">
        <f t="shared" si="2"/>
        <v>0</v>
      </c>
      <c r="AO18" s="161">
        <f t="shared" si="3"/>
        <v>0</v>
      </c>
      <c r="AP18" s="161">
        <f t="shared" si="4"/>
        <v>0</v>
      </c>
      <c r="AR18" s="161">
        <f t="shared" si="5"/>
        <v>0</v>
      </c>
      <c r="AS18" s="161">
        <f t="shared" si="6"/>
        <v>0</v>
      </c>
      <c r="AU18" s="161">
        <f t="shared" si="7"/>
        <v>0</v>
      </c>
      <c r="AV18" s="161">
        <f t="shared" si="8"/>
        <v>0</v>
      </c>
      <c r="AX18" s="161">
        <f t="shared" si="9"/>
        <v>0</v>
      </c>
      <c r="AY18" s="161">
        <f t="shared" si="10"/>
        <v>0</v>
      </c>
      <c r="BA18" s="161">
        <f t="shared" si="11"/>
        <v>0</v>
      </c>
      <c r="BB18" s="161">
        <f t="shared" si="12"/>
        <v>0</v>
      </c>
      <c r="BD18" s="161">
        <f t="shared" si="13"/>
        <v>0</v>
      </c>
      <c r="BE18" s="161">
        <f t="shared" si="14"/>
        <v>0</v>
      </c>
      <c r="BG18" s="161">
        <f t="shared" si="15"/>
        <v>0</v>
      </c>
      <c r="BH18" s="161">
        <f t="shared" si="16"/>
        <v>0</v>
      </c>
      <c r="BJ18" s="161">
        <f t="shared" si="17"/>
        <v>0</v>
      </c>
      <c r="BK18" s="161">
        <f t="shared" si="18"/>
        <v>0</v>
      </c>
      <c r="BM18" s="161">
        <f t="shared" si="19"/>
        <v>0</v>
      </c>
      <c r="BN18" s="161">
        <f t="shared" si="20"/>
        <v>0</v>
      </c>
      <c r="BP18" s="161">
        <f t="shared" si="21"/>
        <v>0</v>
      </c>
      <c r="BQ18" s="161">
        <f t="shared" si="22"/>
        <v>0</v>
      </c>
      <c r="BS18" s="161">
        <f t="shared" si="23"/>
        <v>0</v>
      </c>
      <c r="BT18" s="161">
        <f t="shared" si="24"/>
        <v>0</v>
      </c>
      <c r="BU18" s="144">
        <f t="shared" si="25"/>
        <v>0</v>
      </c>
    </row>
    <row r="19" spans="1:73" ht="14.45" customHeight="1" x14ac:dyDescent="0.2">
      <c r="A19" s="132"/>
      <c r="B19" s="145">
        <v>9</v>
      </c>
      <c r="C19" s="140">
        <v>9</v>
      </c>
      <c r="D19" s="149">
        <f t="shared" si="26"/>
        <v>9</v>
      </c>
      <c r="E19" s="150" t="s">
        <v>149</v>
      </c>
      <c r="F19" s="146"/>
      <c r="G19" s="147"/>
      <c r="H19" s="148"/>
      <c r="I19" s="147"/>
      <c r="J19" s="148"/>
      <c r="K19" s="147"/>
      <c r="L19" s="148"/>
      <c r="M19" s="147"/>
      <c r="N19" s="148"/>
      <c r="O19" s="147"/>
      <c r="P19" s="148"/>
      <c r="Q19" s="147"/>
      <c r="R19" s="148"/>
      <c r="S19" s="147"/>
      <c r="T19" s="148"/>
      <c r="U19" s="147"/>
      <c r="V19" s="148"/>
      <c r="W19" s="147"/>
      <c r="X19" s="148"/>
      <c r="Y19" s="147"/>
      <c r="Z19" s="148"/>
      <c r="AA19" s="147"/>
      <c r="AB19" s="148"/>
      <c r="AC19" s="147"/>
      <c r="AD19" s="132"/>
      <c r="AH19" s="144">
        <v>8</v>
      </c>
      <c r="AI19" s="144">
        <v>8</v>
      </c>
      <c r="AJ19" s="144">
        <v>8</v>
      </c>
      <c r="AL19" s="161">
        <f t="shared" si="1"/>
        <v>0</v>
      </c>
      <c r="AM19" s="161">
        <f t="shared" si="2"/>
        <v>0</v>
      </c>
      <c r="AO19" s="161">
        <f t="shared" si="3"/>
        <v>0</v>
      </c>
      <c r="AP19" s="161">
        <f t="shared" si="4"/>
        <v>0</v>
      </c>
      <c r="AR19" s="161">
        <f t="shared" si="5"/>
        <v>0</v>
      </c>
      <c r="AS19" s="161">
        <f t="shared" si="6"/>
        <v>0</v>
      </c>
      <c r="AU19" s="161">
        <f t="shared" si="7"/>
        <v>0</v>
      </c>
      <c r="AV19" s="161">
        <f t="shared" si="8"/>
        <v>0</v>
      </c>
      <c r="AX19" s="161">
        <f t="shared" si="9"/>
        <v>0</v>
      </c>
      <c r="AY19" s="161">
        <f t="shared" si="10"/>
        <v>0</v>
      </c>
      <c r="BA19" s="161">
        <f t="shared" si="11"/>
        <v>0</v>
      </c>
      <c r="BB19" s="161">
        <f t="shared" si="12"/>
        <v>0</v>
      </c>
      <c r="BD19" s="161">
        <f t="shared" si="13"/>
        <v>0</v>
      </c>
      <c r="BE19" s="161">
        <f t="shared" si="14"/>
        <v>0</v>
      </c>
      <c r="BG19" s="161">
        <f t="shared" si="15"/>
        <v>0</v>
      </c>
      <c r="BH19" s="161">
        <f t="shared" si="16"/>
        <v>0</v>
      </c>
      <c r="BJ19" s="161">
        <f t="shared" si="17"/>
        <v>0</v>
      </c>
      <c r="BK19" s="161">
        <f t="shared" si="18"/>
        <v>0</v>
      </c>
      <c r="BM19" s="161">
        <f t="shared" si="19"/>
        <v>0</v>
      </c>
      <c r="BN19" s="161">
        <f t="shared" si="20"/>
        <v>0</v>
      </c>
      <c r="BP19" s="161">
        <f t="shared" si="21"/>
        <v>0</v>
      </c>
      <c r="BQ19" s="161">
        <f t="shared" si="22"/>
        <v>0</v>
      </c>
      <c r="BS19" s="161">
        <f t="shared" si="23"/>
        <v>0</v>
      </c>
      <c r="BT19" s="161">
        <f t="shared" si="24"/>
        <v>0</v>
      </c>
      <c r="BU19" s="144">
        <f t="shared" si="25"/>
        <v>0</v>
      </c>
    </row>
    <row r="20" spans="1:73" ht="14.45" customHeight="1" x14ac:dyDescent="0.2">
      <c r="A20" s="132"/>
      <c r="B20" s="145">
        <v>10</v>
      </c>
      <c r="C20" s="140">
        <v>10</v>
      </c>
      <c r="D20" s="149">
        <f t="shared" si="26"/>
        <v>10</v>
      </c>
      <c r="E20" s="150" t="s">
        <v>150</v>
      </c>
      <c r="F20" s="146"/>
      <c r="G20" s="147"/>
      <c r="H20" s="148"/>
      <c r="I20" s="147"/>
      <c r="J20" s="148"/>
      <c r="K20" s="147"/>
      <c r="L20" s="148"/>
      <c r="M20" s="147"/>
      <c r="N20" s="148"/>
      <c r="O20" s="147"/>
      <c r="P20" s="148"/>
      <c r="Q20" s="147"/>
      <c r="R20" s="148"/>
      <c r="S20" s="147"/>
      <c r="T20" s="148"/>
      <c r="U20" s="147"/>
      <c r="V20" s="148"/>
      <c r="W20" s="147"/>
      <c r="X20" s="148"/>
      <c r="Y20" s="147"/>
      <c r="Z20" s="148"/>
      <c r="AA20" s="147"/>
      <c r="AB20" s="148"/>
      <c r="AC20" s="147"/>
      <c r="AD20" s="132"/>
      <c r="AH20" s="144">
        <v>9</v>
      </c>
      <c r="AI20" s="144">
        <v>9</v>
      </c>
      <c r="AJ20" s="144">
        <v>9</v>
      </c>
      <c r="AL20" s="161">
        <f t="shared" si="1"/>
        <v>0</v>
      </c>
      <c r="AM20" s="161">
        <f t="shared" si="2"/>
        <v>0</v>
      </c>
      <c r="AO20" s="161">
        <f t="shared" si="3"/>
        <v>0</v>
      </c>
      <c r="AP20" s="161">
        <f t="shared" si="4"/>
        <v>0</v>
      </c>
      <c r="AR20" s="161">
        <f t="shared" si="5"/>
        <v>0</v>
      </c>
      <c r="AS20" s="161">
        <f t="shared" si="6"/>
        <v>0</v>
      </c>
      <c r="AU20" s="161">
        <f t="shared" si="7"/>
        <v>0</v>
      </c>
      <c r="AV20" s="161">
        <f t="shared" si="8"/>
        <v>0</v>
      </c>
      <c r="AX20" s="161">
        <f t="shared" si="9"/>
        <v>0</v>
      </c>
      <c r="AY20" s="161">
        <f t="shared" si="10"/>
        <v>0</v>
      </c>
      <c r="BA20" s="161">
        <f t="shared" si="11"/>
        <v>0</v>
      </c>
      <c r="BB20" s="161">
        <f t="shared" si="12"/>
        <v>0</v>
      </c>
      <c r="BD20" s="161">
        <f t="shared" si="13"/>
        <v>0</v>
      </c>
      <c r="BE20" s="161">
        <f t="shared" si="14"/>
        <v>0</v>
      </c>
      <c r="BG20" s="161">
        <f t="shared" si="15"/>
        <v>0</v>
      </c>
      <c r="BH20" s="161">
        <f t="shared" si="16"/>
        <v>0</v>
      </c>
      <c r="BJ20" s="161">
        <f t="shared" si="17"/>
        <v>0</v>
      </c>
      <c r="BK20" s="161">
        <f t="shared" si="18"/>
        <v>0</v>
      </c>
      <c r="BM20" s="161">
        <f t="shared" si="19"/>
        <v>0</v>
      </c>
      <c r="BN20" s="161">
        <f t="shared" si="20"/>
        <v>0</v>
      </c>
      <c r="BP20" s="161">
        <f t="shared" si="21"/>
        <v>0</v>
      </c>
      <c r="BQ20" s="161">
        <f t="shared" si="22"/>
        <v>0</v>
      </c>
      <c r="BS20" s="161">
        <f t="shared" si="23"/>
        <v>0</v>
      </c>
      <c r="BT20" s="161">
        <f t="shared" si="24"/>
        <v>0</v>
      </c>
      <c r="BU20" s="144">
        <f t="shared" si="25"/>
        <v>0</v>
      </c>
    </row>
    <row r="21" spans="1:73" ht="14.45" customHeight="1" x14ac:dyDescent="0.2">
      <c r="A21" s="132"/>
      <c r="B21" s="145">
        <v>11</v>
      </c>
      <c r="C21" s="140">
        <v>11</v>
      </c>
      <c r="D21" s="149">
        <f t="shared" si="26"/>
        <v>11</v>
      </c>
      <c r="E21" s="150" t="s">
        <v>151</v>
      </c>
      <c r="F21" s="146"/>
      <c r="G21" s="147"/>
      <c r="H21" s="148"/>
      <c r="I21" s="147"/>
      <c r="J21" s="148"/>
      <c r="K21" s="147"/>
      <c r="L21" s="148"/>
      <c r="M21" s="147"/>
      <c r="N21" s="148"/>
      <c r="O21" s="147"/>
      <c r="P21" s="148"/>
      <c r="Q21" s="147"/>
      <c r="R21" s="148"/>
      <c r="S21" s="147"/>
      <c r="T21" s="148"/>
      <c r="U21" s="147"/>
      <c r="V21" s="148"/>
      <c r="W21" s="147"/>
      <c r="X21" s="148"/>
      <c r="Y21" s="147"/>
      <c r="Z21" s="148"/>
      <c r="AA21" s="147"/>
      <c r="AB21" s="148"/>
      <c r="AC21" s="147"/>
      <c r="AD21" s="132"/>
      <c r="AH21" s="144">
        <v>10</v>
      </c>
      <c r="AI21" s="144">
        <v>10</v>
      </c>
      <c r="AJ21" s="144">
        <v>10</v>
      </c>
      <c r="AL21" s="161">
        <f t="shared" si="1"/>
        <v>0</v>
      </c>
      <c r="AM21" s="161">
        <f t="shared" si="2"/>
        <v>0</v>
      </c>
      <c r="AO21" s="161">
        <f t="shared" si="3"/>
        <v>0</v>
      </c>
      <c r="AP21" s="161">
        <f t="shared" si="4"/>
        <v>0</v>
      </c>
      <c r="AR21" s="161">
        <f t="shared" si="5"/>
        <v>0</v>
      </c>
      <c r="AS21" s="161">
        <f t="shared" si="6"/>
        <v>0</v>
      </c>
      <c r="AU21" s="161">
        <f t="shared" si="7"/>
        <v>0</v>
      </c>
      <c r="AV21" s="161">
        <f t="shared" si="8"/>
        <v>0</v>
      </c>
      <c r="AX21" s="161">
        <f t="shared" si="9"/>
        <v>0</v>
      </c>
      <c r="AY21" s="161">
        <f t="shared" si="10"/>
        <v>0</v>
      </c>
      <c r="BA21" s="161">
        <f t="shared" si="11"/>
        <v>0</v>
      </c>
      <c r="BB21" s="161">
        <f t="shared" si="12"/>
        <v>0</v>
      </c>
      <c r="BD21" s="161">
        <f t="shared" si="13"/>
        <v>0</v>
      </c>
      <c r="BE21" s="161">
        <f t="shared" si="14"/>
        <v>0</v>
      </c>
      <c r="BG21" s="161">
        <f t="shared" si="15"/>
        <v>0</v>
      </c>
      <c r="BH21" s="161">
        <f t="shared" si="16"/>
        <v>0</v>
      </c>
      <c r="BJ21" s="161">
        <f t="shared" si="17"/>
        <v>0</v>
      </c>
      <c r="BK21" s="161">
        <f t="shared" si="18"/>
        <v>0</v>
      </c>
      <c r="BM21" s="161">
        <f t="shared" si="19"/>
        <v>0</v>
      </c>
      <c r="BN21" s="161">
        <f t="shared" si="20"/>
        <v>0</v>
      </c>
      <c r="BP21" s="161">
        <f t="shared" si="21"/>
        <v>0</v>
      </c>
      <c r="BQ21" s="161">
        <f t="shared" si="22"/>
        <v>0</v>
      </c>
      <c r="BS21" s="161">
        <f t="shared" si="23"/>
        <v>0</v>
      </c>
      <c r="BT21" s="161">
        <f t="shared" si="24"/>
        <v>0</v>
      </c>
      <c r="BU21" s="144">
        <f t="shared" si="25"/>
        <v>0</v>
      </c>
    </row>
    <row r="22" spans="1:73" ht="14.45" customHeight="1" x14ac:dyDescent="0.2">
      <c r="A22" s="132"/>
      <c r="B22" s="145">
        <v>12</v>
      </c>
      <c r="C22" s="140">
        <v>12</v>
      </c>
      <c r="D22" s="149">
        <f t="shared" si="26"/>
        <v>12</v>
      </c>
      <c r="E22" s="150" t="s">
        <v>152</v>
      </c>
      <c r="F22" s="146"/>
      <c r="G22" s="147"/>
      <c r="H22" s="148"/>
      <c r="I22" s="147"/>
      <c r="J22" s="148"/>
      <c r="K22" s="147"/>
      <c r="L22" s="148"/>
      <c r="M22" s="147"/>
      <c r="N22" s="148"/>
      <c r="O22" s="147"/>
      <c r="P22" s="148"/>
      <c r="Q22" s="147"/>
      <c r="R22" s="148"/>
      <c r="S22" s="147"/>
      <c r="T22" s="148"/>
      <c r="U22" s="147"/>
      <c r="V22" s="148"/>
      <c r="W22" s="147"/>
      <c r="X22" s="148"/>
      <c r="Y22" s="147"/>
      <c r="Z22" s="148"/>
      <c r="AA22" s="147"/>
      <c r="AB22" s="148"/>
      <c r="AC22" s="147"/>
      <c r="AD22" s="132"/>
      <c r="AH22" s="144">
        <v>11</v>
      </c>
      <c r="AI22" s="144">
        <v>11</v>
      </c>
      <c r="AJ22" s="144">
        <v>11</v>
      </c>
      <c r="AL22" s="161">
        <f t="shared" si="1"/>
        <v>0</v>
      </c>
      <c r="AM22" s="161">
        <f t="shared" si="2"/>
        <v>0</v>
      </c>
      <c r="AO22" s="161">
        <f t="shared" si="3"/>
        <v>0</v>
      </c>
      <c r="AP22" s="161">
        <f t="shared" si="4"/>
        <v>0</v>
      </c>
      <c r="AR22" s="161">
        <f t="shared" si="5"/>
        <v>0</v>
      </c>
      <c r="AS22" s="161">
        <f t="shared" si="6"/>
        <v>0</v>
      </c>
      <c r="AU22" s="161">
        <f t="shared" si="7"/>
        <v>0</v>
      </c>
      <c r="AV22" s="161">
        <f t="shared" si="8"/>
        <v>0</v>
      </c>
      <c r="AX22" s="161">
        <f t="shared" si="9"/>
        <v>0</v>
      </c>
      <c r="AY22" s="161">
        <f t="shared" si="10"/>
        <v>0</v>
      </c>
      <c r="BA22" s="161">
        <f t="shared" si="11"/>
        <v>0</v>
      </c>
      <c r="BB22" s="161">
        <f t="shared" si="12"/>
        <v>0</v>
      </c>
      <c r="BD22" s="161">
        <f t="shared" si="13"/>
        <v>0</v>
      </c>
      <c r="BE22" s="161">
        <f t="shared" si="14"/>
        <v>0</v>
      </c>
      <c r="BG22" s="161">
        <f t="shared" si="15"/>
        <v>0</v>
      </c>
      <c r="BH22" s="161">
        <f t="shared" si="16"/>
        <v>0</v>
      </c>
      <c r="BJ22" s="161">
        <f t="shared" si="17"/>
        <v>0</v>
      </c>
      <c r="BK22" s="161">
        <f t="shared" si="18"/>
        <v>0</v>
      </c>
      <c r="BM22" s="161">
        <f t="shared" si="19"/>
        <v>0</v>
      </c>
      <c r="BN22" s="161">
        <f t="shared" si="20"/>
        <v>0</v>
      </c>
      <c r="BP22" s="161">
        <f t="shared" si="21"/>
        <v>0</v>
      </c>
      <c r="BQ22" s="161">
        <f t="shared" si="22"/>
        <v>0</v>
      </c>
      <c r="BS22" s="161">
        <f t="shared" si="23"/>
        <v>0</v>
      </c>
      <c r="BT22" s="161">
        <f t="shared" si="24"/>
        <v>0</v>
      </c>
      <c r="BU22" s="144">
        <f t="shared" si="25"/>
        <v>0</v>
      </c>
    </row>
    <row r="23" spans="1:73" ht="14.45" customHeight="1" x14ac:dyDescent="0.2">
      <c r="A23" s="132"/>
      <c r="B23" s="145">
        <v>13</v>
      </c>
      <c r="C23" s="140">
        <v>13</v>
      </c>
      <c r="D23" s="149">
        <f t="shared" si="26"/>
        <v>0</v>
      </c>
      <c r="E23" s="150"/>
      <c r="F23" s="146"/>
      <c r="G23" s="147"/>
      <c r="H23" s="148"/>
      <c r="I23" s="147"/>
      <c r="J23" s="148"/>
      <c r="K23" s="147"/>
      <c r="L23" s="148"/>
      <c r="M23" s="147"/>
      <c r="N23" s="148"/>
      <c r="O23" s="147"/>
      <c r="P23" s="148"/>
      <c r="Q23" s="147"/>
      <c r="R23" s="148"/>
      <c r="S23" s="147"/>
      <c r="T23" s="148"/>
      <c r="U23" s="147"/>
      <c r="V23" s="148"/>
      <c r="W23" s="147"/>
      <c r="X23" s="148"/>
      <c r="Y23" s="147"/>
      <c r="Z23" s="148"/>
      <c r="AA23" s="147"/>
      <c r="AB23" s="148"/>
      <c r="AC23" s="147"/>
      <c r="AD23" s="132"/>
      <c r="AH23" s="144">
        <v>12</v>
      </c>
      <c r="AI23" s="144">
        <v>12</v>
      </c>
      <c r="AJ23" s="144">
        <v>12</v>
      </c>
      <c r="AL23" s="161">
        <f t="shared" si="1"/>
        <v>0</v>
      </c>
      <c r="AM23" s="161">
        <f t="shared" si="2"/>
        <v>0</v>
      </c>
      <c r="AO23" s="161">
        <f t="shared" si="3"/>
        <v>0</v>
      </c>
      <c r="AP23" s="161">
        <f t="shared" si="4"/>
        <v>0</v>
      </c>
      <c r="AR23" s="161">
        <f t="shared" si="5"/>
        <v>0</v>
      </c>
      <c r="AS23" s="161">
        <f t="shared" si="6"/>
        <v>0</v>
      </c>
      <c r="AU23" s="161">
        <f t="shared" si="7"/>
        <v>0</v>
      </c>
      <c r="AV23" s="161">
        <f t="shared" si="8"/>
        <v>0</v>
      </c>
      <c r="AX23" s="161">
        <f t="shared" si="9"/>
        <v>0</v>
      </c>
      <c r="AY23" s="161">
        <f t="shared" si="10"/>
        <v>0</v>
      </c>
      <c r="BA23" s="161">
        <f t="shared" si="11"/>
        <v>0</v>
      </c>
      <c r="BB23" s="161">
        <f t="shared" si="12"/>
        <v>0</v>
      </c>
      <c r="BD23" s="161">
        <f t="shared" si="13"/>
        <v>0</v>
      </c>
      <c r="BE23" s="161">
        <f t="shared" si="14"/>
        <v>0</v>
      </c>
      <c r="BG23" s="161">
        <f t="shared" si="15"/>
        <v>0</v>
      </c>
      <c r="BH23" s="161">
        <f t="shared" si="16"/>
        <v>0</v>
      </c>
      <c r="BJ23" s="161">
        <f t="shared" si="17"/>
        <v>0</v>
      </c>
      <c r="BK23" s="161">
        <f t="shared" si="18"/>
        <v>0</v>
      </c>
      <c r="BM23" s="161">
        <f t="shared" si="19"/>
        <v>0</v>
      </c>
      <c r="BN23" s="161">
        <f t="shared" si="20"/>
        <v>0</v>
      </c>
      <c r="BP23" s="161">
        <f t="shared" si="21"/>
        <v>0</v>
      </c>
      <c r="BQ23" s="161">
        <f t="shared" si="22"/>
        <v>0</v>
      </c>
      <c r="BS23" s="161">
        <f t="shared" si="23"/>
        <v>0</v>
      </c>
      <c r="BT23" s="161">
        <f t="shared" si="24"/>
        <v>0</v>
      </c>
      <c r="BU23" s="144">
        <f t="shared" si="25"/>
        <v>0</v>
      </c>
    </row>
    <row r="24" spans="1:73" ht="14.45" customHeight="1" x14ac:dyDescent="0.2">
      <c r="A24" s="132"/>
      <c r="B24" s="145">
        <v>14</v>
      </c>
      <c r="C24" s="140">
        <v>14</v>
      </c>
      <c r="D24" s="149">
        <f t="shared" si="26"/>
        <v>0</v>
      </c>
      <c r="E24" s="150"/>
      <c r="F24" s="146"/>
      <c r="G24" s="147"/>
      <c r="H24" s="148"/>
      <c r="I24" s="147"/>
      <c r="J24" s="148"/>
      <c r="K24" s="147"/>
      <c r="L24" s="148"/>
      <c r="M24" s="147"/>
      <c r="N24" s="148"/>
      <c r="O24" s="147"/>
      <c r="P24" s="148"/>
      <c r="Q24" s="147"/>
      <c r="R24" s="148"/>
      <c r="S24" s="147"/>
      <c r="T24" s="148"/>
      <c r="U24" s="147"/>
      <c r="V24" s="148"/>
      <c r="W24" s="147"/>
      <c r="X24" s="148"/>
      <c r="Y24" s="147"/>
      <c r="Z24" s="148"/>
      <c r="AA24" s="147"/>
      <c r="AB24" s="148"/>
      <c r="AC24" s="147"/>
      <c r="AD24" s="132"/>
      <c r="AH24" s="144">
        <v>13</v>
      </c>
      <c r="AI24" s="144">
        <v>13</v>
      </c>
      <c r="AJ24" s="144">
        <v>13</v>
      </c>
      <c r="AL24" s="161">
        <f t="shared" si="1"/>
        <v>0</v>
      </c>
      <c r="AM24" s="161">
        <f t="shared" si="2"/>
        <v>0</v>
      </c>
      <c r="AO24" s="161">
        <f t="shared" si="3"/>
        <v>0</v>
      </c>
      <c r="AP24" s="161">
        <f t="shared" si="4"/>
        <v>0</v>
      </c>
      <c r="AR24" s="161">
        <f t="shared" si="5"/>
        <v>0</v>
      </c>
      <c r="AS24" s="161">
        <f t="shared" si="6"/>
        <v>0</v>
      </c>
      <c r="AU24" s="161">
        <f t="shared" si="7"/>
        <v>0</v>
      </c>
      <c r="AV24" s="161">
        <f t="shared" si="8"/>
        <v>0</v>
      </c>
      <c r="AX24" s="161">
        <f t="shared" si="9"/>
        <v>0</v>
      </c>
      <c r="AY24" s="161">
        <f t="shared" si="10"/>
        <v>0</v>
      </c>
      <c r="BA24" s="161">
        <f t="shared" si="11"/>
        <v>0</v>
      </c>
      <c r="BB24" s="161">
        <f t="shared" si="12"/>
        <v>0</v>
      </c>
      <c r="BD24" s="161">
        <f t="shared" si="13"/>
        <v>0</v>
      </c>
      <c r="BE24" s="161">
        <f t="shared" si="14"/>
        <v>0</v>
      </c>
      <c r="BG24" s="161">
        <f t="shared" si="15"/>
        <v>0</v>
      </c>
      <c r="BH24" s="161">
        <f t="shared" si="16"/>
        <v>0</v>
      </c>
      <c r="BJ24" s="161">
        <f t="shared" si="17"/>
        <v>0</v>
      </c>
      <c r="BK24" s="161">
        <f t="shared" si="18"/>
        <v>0</v>
      </c>
      <c r="BM24" s="161">
        <f t="shared" si="19"/>
        <v>0</v>
      </c>
      <c r="BN24" s="161">
        <f t="shared" si="20"/>
        <v>0</v>
      </c>
      <c r="BP24" s="161">
        <f t="shared" si="21"/>
        <v>0</v>
      </c>
      <c r="BQ24" s="161">
        <f t="shared" si="22"/>
        <v>0</v>
      </c>
      <c r="BS24" s="161">
        <f t="shared" si="23"/>
        <v>0</v>
      </c>
      <c r="BT24" s="161">
        <f t="shared" si="24"/>
        <v>0</v>
      </c>
      <c r="BU24" s="144">
        <f t="shared" si="25"/>
        <v>0</v>
      </c>
    </row>
    <row r="25" spans="1:73" ht="14.45" customHeight="1" x14ac:dyDescent="0.2">
      <c r="A25" s="132"/>
      <c r="B25" s="145">
        <v>15</v>
      </c>
      <c r="C25" s="140">
        <v>15</v>
      </c>
      <c r="D25" s="151">
        <f t="shared" si="26"/>
        <v>0</v>
      </c>
      <c r="E25" s="150"/>
      <c r="F25" s="146"/>
      <c r="G25" s="147"/>
      <c r="H25" s="148"/>
      <c r="I25" s="147"/>
      <c r="J25" s="148"/>
      <c r="K25" s="147"/>
      <c r="L25" s="148"/>
      <c r="M25" s="147"/>
      <c r="N25" s="148"/>
      <c r="O25" s="147"/>
      <c r="P25" s="148"/>
      <c r="Q25" s="147"/>
      <c r="R25" s="148"/>
      <c r="S25" s="147"/>
      <c r="T25" s="148"/>
      <c r="U25" s="147"/>
      <c r="V25" s="148"/>
      <c r="W25" s="147"/>
      <c r="X25" s="148"/>
      <c r="Y25" s="147"/>
      <c r="Z25" s="148"/>
      <c r="AA25" s="147"/>
      <c r="AB25" s="148"/>
      <c r="AC25" s="147"/>
      <c r="AD25" s="132"/>
      <c r="AH25" s="144">
        <v>14</v>
      </c>
      <c r="AI25" s="144">
        <v>14</v>
      </c>
      <c r="AJ25" s="144">
        <v>14</v>
      </c>
      <c r="AL25" s="161">
        <f t="shared" si="1"/>
        <v>0</v>
      </c>
      <c r="AM25" s="161">
        <f t="shared" si="2"/>
        <v>0</v>
      </c>
      <c r="AO25" s="161">
        <f t="shared" si="3"/>
        <v>0</v>
      </c>
      <c r="AP25" s="161">
        <f t="shared" si="4"/>
        <v>0</v>
      </c>
      <c r="AR25" s="161">
        <f t="shared" si="5"/>
        <v>0</v>
      </c>
      <c r="AS25" s="161">
        <f t="shared" si="6"/>
        <v>0</v>
      </c>
      <c r="AU25" s="161">
        <f t="shared" si="7"/>
        <v>0</v>
      </c>
      <c r="AV25" s="161">
        <f t="shared" si="8"/>
        <v>0</v>
      </c>
      <c r="AX25" s="161">
        <f t="shared" si="9"/>
        <v>0</v>
      </c>
      <c r="AY25" s="161">
        <f t="shared" si="10"/>
        <v>0</v>
      </c>
      <c r="BA25" s="161">
        <f t="shared" si="11"/>
        <v>0</v>
      </c>
      <c r="BB25" s="161">
        <f t="shared" si="12"/>
        <v>0</v>
      </c>
      <c r="BD25" s="161">
        <f t="shared" si="13"/>
        <v>0</v>
      </c>
      <c r="BE25" s="161">
        <f t="shared" si="14"/>
        <v>0</v>
      </c>
      <c r="BG25" s="161">
        <f t="shared" si="15"/>
        <v>0</v>
      </c>
      <c r="BH25" s="161">
        <f t="shared" si="16"/>
        <v>0</v>
      </c>
      <c r="BJ25" s="161">
        <f t="shared" si="17"/>
        <v>0</v>
      </c>
      <c r="BK25" s="161">
        <f t="shared" si="18"/>
        <v>0</v>
      </c>
      <c r="BM25" s="161">
        <f t="shared" si="19"/>
        <v>0</v>
      </c>
      <c r="BN25" s="161">
        <f t="shared" si="20"/>
        <v>0</v>
      </c>
      <c r="BP25" s="161">
        <f t="shared" si="21"/>
        <v>0</v>
      </c>
      <c r="BQ25" s="161">
        <f t="shared" si="22"/>
        <v>0</v>
      </c>
      <c r="BS25" s="161">
        <f t="shared" si="23"/>
        <v>0</v>
      </c>
      <c r="BT25" s="161">
        <f t="shared" si="24"/>
        <v>0</v>
      </c>
      <c r="BU25" s="144">
        <f t="shared" si="25"/>
        <v>0</v>
      </c>
    </row>
    <row r="26" spans="1:73" ht="14.45" customHeight="1" x14ac:dyDescent="0.2">
      <c r="A26" s="132"/>
      <c r="B26" s="145">
        <v>16</v>
      </c>
      <c r="C26" s="140">
        <v>16</v>
      </c>
      <c r="D26" s="149">
        <f t="shared" si="26"/>
        <v>0</v>
      </c>
      <c r="E26" s="150"/>
      <c r="F26" s="146"/>
      <c r="G26" s="147"/>
      <c r="H26" s="148"/>
      <c r="I26" s="147"/>
      <c r="J26" s="148"/>
      <c r="K26" s="147"/>
      <c r="L26" s="148"/>
      <c r="M26" s="147"/>
      <c r="N26" s="148"/>
      <c r="O26" s="147"/>
      <c r="P26" s="148"/>
      <c r="Q26" s="147"/>
      <c r="R26" s="148"/>
      <c r="S26" s="147"/>
      <c r="T26" s="148"/>
      <c r="U26" s="147"/>
      <c r="V26" s="148"/>
      <c r="W26" s="147"/>
      <c r="X26" s="148"/>
      <c r="Y26" s="147"/>
      <c r="Z26" s="148"/>
      <c r="AA26" s="147"/>
      <c r="AB26" s="148"/>
      <c r="AC26" s="147"/>
      <c r="AD26" s="132"/>
      <c r="AH26" s="144">
        <v>15</v>
      </c>
      <c r="AI26" s="144">
        <v>15</v>
      </c>
      <c r="AJ26" s="144">
        <v>15</v>
      </c>
      <c r="AL26" s="161">
        <f t="shared" si="1"/>
        <v>0</v>
      </c>
      <c r="AM26" s="161">
        <f t="shared" si="2"/>
        <v>0</v>
      </c>
      <c r="AO26" s="161">
        <f t="shared" si="3"/>
        <v>0</v>
      </c>
      <c r="AP26" s="161">
        <f t="shared" si="4"/>
        <v>0</v>
      </c>
      <c r="AR26" s="161">
        <f t="shared" si="5"/>
        <v>0</v>
      </c>
      <c r="AS26" s="161">
        <f t="shared" si="6"/>
        <v>0</v>
      </c>
      <c r="AU26" s="161">
        <f t="shared" si="7"/>
        <v>0</v>
      </c>
      <c r="AV26" s="161">
        <f t="shared" si="8"/>
        <v>0</v>
      </c>
      <c r="AX26" s="161">
        <f t="shared" si="9"/>
        <v>0</v>
      </c>
      <c r="AY26" s="161">
        <f t="shared" si="10"/>
        <v>0</v>
      </c>
      <c r="BA26" s="161">
        <f t="shared" si="11"/>
        <v>0</v>
      </c>
      <c r="BB26" s="161">
        <f t="shared" si="12"/>
        <v>0</v>
      </c>
      <c r="BD26" s="161">
        <f t="shared" si="13"/>
        <v>0</v>
      </c>
      <c r="BE26" s="161">
        <f t="shared" si="14"/>
        <v>0</v>
      </c>
      <c r="BG26" s="161">
        <f t="shared" si="15"/>
        <v>0</v>
      </c>
      <c r="BH26" s="161">
        <f t="shared" si="16"/>
        <v>0</v>
      </c>
      <c r="BJ26" s="161">
        <f t="shared" si="17"/>
        <v>0</v>
      </c>
      <c r="BK26" s="161">
        <f t="shared" si="18"/>
        <v>0</v>
      </c>
      <c r="BM26" s="161">
        <f t="shared" si="19"/>
        <v>0</v>
      </c>
      <c r="BN26" s="161">
        <f t="shared" si="20"/>
        <v>0</v>
      </c>
      <c r="BP26" s="161">
        <f t="shared" si="21"/>
        <v>0</v>
      </c>
      <c r="BQ26" s="161">
        <f t="shared" si="22"/>
        <v>0</v>
      </c>
      <c r="BS26" s="161">
        <f t="shared" si="23"/>
        <v>0</v>
      </c>
      <c r="BT26" s="161">
        <f t="shared" si="24"/>
        <v>0</v>
      </c>
      <c r="BU26" s="144">
        <f t="shared" si="25"/>
        <v>0</v>
      </c>
    </row>
    <row r="27" spans="1:73" ht="14.45" customHeight="1" x14ac:dyDescent="0.2">
      <c r="A27" s="132"/>
      <c r="B27" s="145">
        <v>17</v>
      </c>
      <c r="C27" s="140">
        <v>17</v>
      </c>
      <c r="D27" s="149">
        <f t="shared" si="26"/>
        <v>0</v>
      </c>
      <c r="E27" s="150"/>
      <c r="F27" s="146"/>
      <c r="G27" s="147"/>
      <c r="H27" s="148"/>
      <c r="I27" s="147"/>
      <c r="J27" s="148"/>
      <c r="K27" s="147"/>
      <c r="L27" s="148"/>
      <c r="M27" s="147"/>
      <c r="N27" s="148"/>
      <c r="O27" s="147"/>
      <c r="P27" s="148"/>
      <c r="Q27" s="147"/>
      <c r="R27" s="148"/>
      <c r="S27" s="147"/>
      <c r="T27" s="148"/>
      <c r="U27" s="147"/>
      <c r="V27" s="148"/>
      <c r="W27" s="147"/>
      <c r="X27" s="148"/>
      <c r="Y27" s="147"/>
      <c r="Z27" s="148"/>
      <c r="AA27" s="147"/>
      <c r="AB27" s="148"/>
      <c r="AC27" s="147"/>
      <c r="AD27" s="132"/>
      <c r="AH27" s="144">
        <v>16</v>
      </c>
      <c r="AI27" s="144">
        <v>16</v>
      </c>
      <c r="AJ27" s="144">
        <v>16</v>
      </c>
      <c r="AL27" s="161">
        <f t="shared" si="1"/>
        <v>0</v>
      </c>
      <c r="AM27" s="161">
        <f t="shared" si="2"/>
        <v>0</v>
      </c>
      <c r="AO27" s="161">
        <f t="shared" si="3"/>
        <v>0</v>
      </c>
      <c r="AP27" s="161">
        <f t="shared" si="4"/>
        <v>0</v>
      </c>
      <c r="AR27" s="161">
        <f t="shared" si="5"/>
        <v>0</v>
      </c>
      <c r="AS27" s="161">
        <f t="shared" si="6"/>
        <v>0</v>
      </c>
      <c r="AU27" s="161">
        <f t="shared" si="7"/>
        <v>0</v>
      </c>
      <c r="AV27" s="161">
        <f t="shared" si="8"/>
        <v>0</v>
      </c>
      <c r="AX27" s="161">
        <f t="shared" si="9"/>
        <v>0</v>
      </c>
      <c r="AY27" s="161">
        <f t="shared" si="10"/>
        <v>0</v>
      </c>
      <c r="BA27" s="161">
        <f t="shared" si="11"/>
        <v>0</v>
      </c>
      <c r="BB27" s="161">
        <f t="shared" si="12"/>
        <v>0</v>
      </c>
      <c r="BD27" s="161">
        <f t="shared" si="13"/>
        <v>0</v>
      </c>
      <c r="BE27" s="161">
        <f t="shared" si="14"/>
        <v>0</v>
      </c>
      <c r="BG27" s="161">
        <f t="shared" si="15"/>
        <v>0</v>
      </c>
      <c r="BH27" s="161">
        <f t="shared" si="16"/>
        <v>0</v>
      </c>
      <c r="BJ27" s="161">
        <f t="shared" si="17"/>
        <v>0</v>
      </c>
      <c r="BK27" s="161">
        <f t="shared" si="18"/>
        <v>0</v>
      </c>
      <c r="BM27" s="161">
        <f t="shared" si="19"/>
        <v>0</v>
      </c>
      <c r="BN27" s="161">
        <f t="shared" si="20"/>
        <v>0</v>
      </c>
      <c r="BP27" s="161">
        <f t="shared" si="21"/>
        <v>0</v>
      </c>
      <c r="BQ27" s="161">
        <f t="shared" si="22"/>
        <v>0</v>
      </c>
      <c r="BS27" s="161">
        <f t="shared" si="23"/>
        <v>0</v>
      </c>
      <c r="BT27" s="161">
        <f t="shared" si="24"/>
        <v>0</v>
      </c>
      <c r="BU27" s="144">
        <f t="shared" si="25"/>
        <v>0</v>
      </c>
    </row>
    <row r="28" spans="1:73" ht="14.45" customHeight="1" x14ac:dyDescent="0.2">
      <c r="A28" s="132"/>
      <c r="B28" s="145">
        <v>18</v>
      </c>
      <c r="C28" s="140">
        <v>18</v>
      </c>
      <c r="D28" s="149">
        <f t="shared" si="26"/>
        <v>0</v>
      </c>
      <c r="E28" s="150"/>
      <c r="F28" s="146"/>
      <c r="G28" s="147"/>
      <c r="H28" s="148"/>
      <c r="I28" s="147"/>
      <c r="J28" s="148"/>
      <c r="K28" s="147"/>
      <c r="L28" s="148"/>
      <c r="M28" s="147"/>
      <c r="N28" s="148"/>
      <c r="O28" s="147"/>
      <c r="P28" s="148"/>
      <c r="Q28" s="147"/>
      <c r="R28" s="148"/>
      <c r="S28" s="147"/>
      <c r="T28" s="148"/>
      <c r="U28" s="147"/>
      <c r="V28" s="148"/>
      <c r="W28" s="147"/>
      <c r="X28" s="148"/>
      <c r="Y28" s="147"/>
      <c r="Z28" s="148"/>
      <c r="AA28" s="147"/>
      <c r="AB28" s="148"/>
      <c r="AC28" s="147"/>
      <c r="AD28" s="132"/>
      <c r="AH28" s="144"/>
      <c r="AI28" s="144"/>
      <c r="AJ28" s="144"/>
      <c r="AL28" s="161">
        <f t="shared" si="1"/>
        <v>0</v>
      </c>
      <c r="AM28" s="161">
        <f t="shared" si="2"/>
        <v>0</v>
      </c>
      <c r="AO28" s="161">
        <f t="shared" si="3"/>
        <v>0</v>
      </c>
      <c r="AP28" s="161">
        <f t="shared" si="4"/>
        <v>0</v>
      </c>
      <c r="AR28" s="161">
        <f t="shared" si="5"/>
        <v>0</v>
      </c>
      <c r="AS28" s="161">
        <f t="shared" si="6"/>
        <v>0</v>
      </c>
      <c r="AU28" s="161">
        <f t="shared" si="7"/>
        <v>0</v>
      </c>
      <c r="AV28" s="161">
        <f t="shared" si="8"/>
        <v>0</v>
      </c>
      <c r="AX28" s="161">
        <f t="shared" si="9"/>
        <v>0</v>
      </c>
      <c r="AY28" s="161">
        <f t="shared" si="10"/>
        <v>0</v>
      </c>
      <c r="BA28" s="161">
        <f t="shared" si="11"/>
        <v>0</v>
      </c>
      <c r="BB28" s="161">
        <f t="shared" si="12"/>
        <v>0</v>
      </c>
      <c r="BD28" s="161">
        <f t="shared" si="13"/>
        <v>0</v>
      </c>
      <c r="BE28" s="161">
        <f t="shared" si="14"/>
        <v>0</v>
      </c>
      <c r="BG28" s="161">
        <f t="shared" si="15"/>
        <v>0</v>
      </c>
      <c r="BH28" s="161">
        <f t="shared" si="16"/>
        <v>0</v>
      </c>
      <c r="BJ28" s="161">
        <f t="shared" si="17"/>
        <v>0</v>
      </c>
      <c r="BK28" s="161">
        <f t="shared" si="18"/>
        <v>0</v>
      </c>
      <c r="BM28" s="161">
        <f t="shared" si="19"/>
        <v>0</v>
      </c>
      <c r="BN28" s="161">
        <f t="shared" si="20"/>
        <v>0</v>
      </c>
      <c r="BP28" s="161">
        <f t="shared" si="21"/>
        <v>0</v>
      </c>
      <c r="BQ28" s="161">
        <f t="shared" si="22"/>
        <v>0</v>
      </c>
      <c r="BS28" s="161">
        <f t="shared" si="23"/>
        <v>0</v>
      </c>
      <c r="BT28" s="161">
        <f t="shared" si="24"/>
        <v>0</v>
      </c>
      <c r="BU28" s="144">
        <f t="shared" si="25"/>
        <v>0</v>
      </c>
    </row>
    <row r="29" spans="1:73" ht="14.45" customHeight="1" x14ac:dyDescent="0.2">
      <c r="A29" s="132"/>
      <c r="B29" s="145">
        <v>19</v>
      </c>
      <c r="C29" s="140">
        <v>19</v>
      </c>
      <c r="D29" s="149">
        <f t="shared" si="26"/>
        <v>0</v>
      </c>
      <c r="E29" s="150"/>
      <c r="F29" s="146"/>
      <c r="G29" s="147"/>
      <c r="H29" s="148"/>
      <c r="I29" s="147"/>
      <c r="J29" s="148"/>
      <c r="K29" s="147"/>
      <c r="L29" s="148"/>
      <c r="M29" s="147"/>
      <c r="N29" s="148"/>
      <c r="O29" s="147"/>
      <c r="P29" s="148"/>
      <c r="Q29" s="147"/>
      <c r="R29" s="148"/>
      <c r="S29" s="147"/>
      <c r="T29" s="148"/>
      <c r="U29" s="147"/>
      <c r="V29" s="148"/>
      <c r="W29" s="147"/>
      <c r="X29" s="148"/>
      <c r="Y29" s="147"/>
      <c r="Z29" s="148"/>
      <c r="AA29" s="147"/>
      <c r="AB29" s="148"/>
      <c r="AC29" s="147"/>
      <c r="AD29" s="132"/>
      <c r="AH29" s="144">
        <v>17</v>
      </c>
      <c r="AI29" s="144">
        <v>17</v>
      </c>
      <c r="AJ29" s="144">
        <v>17</v>
      </c>
      <c r="AL29" s="161">
        <f t="shared" si="1"/>
        <v>0</v>
      </c>
      <c r="AM29" s="161">
        <f t="shared" si="2"/>
        <v>0</v>
      </c>
      <c r="AO29" s="161">
        <f t="shared" si="3"/>
        <v>0</v>
      </c>
      <c r="AP29" s="161">
        <f t="shared" si="4"/>
        <v>0</v>
      </c>
      <c r="AR29" s="161">
        <f t="shared" si="5"/>
        <v>0</v>
      </c>
      <c r="AS29" s="161">
        <f t="shared" si="6"/>
        <v>0</v>
      </c>
      <c r="AU29" s="161">
        <f t="shared" si="7"/>
        <v>0</v>
      </c>
      <c r="AV29" s="161">
        <f t="shared" si="8"/>
        <v>0</v>
      </c>
      <c r="AX29" s="161">
        <f t="shared" si="9"/>
        <v>0</v>
      </c>
      <c r="AY29" s="161">
        <f t="shared" si="10"/>
        <v>0</v>
      </c>
      <c r="BA29" s="161">
        <f t="shared" si="11"/>
        <v>0</v>
      </c>
      <c r="BB29" s="161">
        <f t="shared" si="12"/>
        <v>0</v>
      </c>
      <c r="BD29" s="161">
        <f t="shared" si="13"/>
        <v>0</v>
      </c>
      <c r="BE29" s="161">
        <f t="shared" si="14"/>
        <v>0</v>
      </c>
      <c r="BG29" s="161">
        <f t="shared" si="15"/>
        <v>0</v>
      </c>
      <c r="BH29" s="161">
        <f t="shared" si="16"/>
        <v>0</v>
      </c>
      <c r="BJ29" s="161">
        <f t="shared" si="17"/>
        <v>0</v>
      </c>
      <c r="BK29" s="161">
        <f t="shared" si="18"/>
        <v>0</v>
      </c>
      <c r="BM29" s="161">
        <f t="shared" si="19"/>
        <v>0</v>
      </c>
      <c r="BN29" s="161">
        <f t="shared" si="20"/>
        <v>0</v>
      </c>
      <c r="BP29" s="161">
        <f t="shared" si="21"/>
        <v>0</v>
      </c>
      <c r="BQ29" s="161">
        <f t="shared" si="22"/>
        <v>0</v>
      </c>
      <c r="BS29" s="161">
        <f t="shared" si="23"/>
        <v>0</v>
      </c>
      <c r="BT29" s="161">
        <f t="shared" si="24"/>
        <v>0</v>
      </c>
      <c r="BU29" s="144">
        <f t="shared" si="25"/>
        <v>0</v>
      </c>
    </row>
    <row r="30" spans="1:73" ht="14.45" customHeight="1" x14ac:dyDescent="0.2">
      <c r="A30" s="132"/>
      <c r="B30" s="145">
        <v>20</v>
      </c>
      <c r="C30" s="140">
        <v>20</v>
      </c>
      <c r="D30" s="149">
        <f t="shared" si="26"/>
        <v>0</v>
      </c>
      <c r="E30" s="150"/>
      <c r="F30" s="146"/>
      <c r="G30" s="147"/>
      <c r="H30" s="148"/>
      <c r="I30" s="147"/>
      <c r="J30" s="148"/>
      <c r="K30" s="147"/>
      <c r="L30" s="148"/>
      <c r="M30" s="147"/>
      <c r="N30" s="148"/>
      <c r="O30" s="147"/>
      <c r="P30" s="148"/>
      <c r="Q30" s="147"/>
      <c r="R30" s="148"/>
      <c r="S30" s="147"/>
      <c r="T30" s="148"/>
      <c r="U30" s="147"/>
      <c r="V30" s="148"/>
      <c r="W30" s="147"/>
      <c r="X30" s="148"/>
      <c r="Y30" s="147"/>
      <c r="Z30" s="148"/>
      <c r="AA30" s="147"/>
      <c r="AB30" s="148"/>
      <c r="AC30" s="147"/>
      <c r="AD30" s="132"/>
      <c r="AH30" s="144">
        <v>18</v>
      </c>
      <c r="AI30" s="144">
        <v>18</v>
      </c>
      <c r="AJ30" s="144">
        <v>18</v>
      </c>
      <c r="AL30" s="161">
        <f t="shared" si="1"/>
        <v>0</v>
      </c>
      <c r="AM30" s="161">
        <f t="shared" si="2"/>
        <v>0</v>
      </c>
      <c r="AO30" s="161">
        <f t="shared" si="3"/>
        <v>0</v>
      </c>
      <c r="AP30" s="161">
        <f t="shared" si="4"/>
        <v>0</v>
      </c>
      <c r="AR30" s="161">
        <f t="shared" si="5"/>
        <v>0</v>
      </c>
      <c r="AS30" s="161">
        <f t="shared" si="6"/>
        <v>0</v>
      </c>
      <c r="AU30" s="161">
        <f t="shared" si="7"/>
        <v>0</v>
      </c>
      <c r="AV30" s="161">
        <f t="shared" si="8"/>
        <v>0</v>
      </c>
      <c r="AX30" s="161">
        <f t="shared" si="9"/>
        <v>0</v>
      </c>
      <c r="AY30" s="161">
        <f t="shared" si="10"/>
        <v>0</v>
      </c>
      <c r="BA30" s="161">
        <f t="shared" si="11"/>
        <v>0</v>
      </c>
      <c r="BB30" s="161">
        <f t="shared" si="12"/>
        <v>0</v>
      </c>
      <c r="BD30" s="161">
        <f t="shared" si="13"/>
        <v>0</v>
      </c>
      <c r="BE30" s="161">
        <f t="shared" si="14"/>
        <v>0</v>
      </c>
      <c r="BG30" s="161">
        <f t="shared" si="15"/>
        <v>0</v>
      </c>
      <c r="BH30" s="161">
        <f t="shared" si="16"/>
        <v>0</v>
      </c>
      <c r="BJ30" s="161">
        <f t="shared" si="17"/>
        <v>0</v>
      </c>
      <c r="BK30" s="161">
        <f t="shared" si="18"/>
        <v>0</v>
      </c>
      <c r="BM30" s="161">
        <f t="shared" si="19"/>
        <v>0</v>
      </c>
      <c r="BN30" s="161">
        <f t="shared" si="20"/>
        <v>0</v>
      </c>
      <c r="BP30" s="161">
        <f t="shared" si="21"/>
        <v>0</v>
      </c>
      <c r="BQ30" s="161">
        <f t="shared" si="22"/>
        <v>0</v>
      </c>
      <c r="BS30" s="161">
        <f t="shared" si="23"/>
        <v>0</v>
      </c>
      <c r="BT30" s="161">
        <f t="shared" si="24"/>
        <v>0</v>
      </c>
      <c r="BU30" s="144">
        <f t="shared" si="25"/>
        <v>0</v>
      </c>
    </row>
    <row r="31" spans="1:73" ht="14.45" customHeight="1" x14ac:dyDescent="0.2">
      <c r="A31" s="132"/>
      <c r="B31" s="145">
        <v>21</v>
      </c>
      <c r="C31" s="140">
        <v>21</v>
      </c>
      <c r="D31" s="149">
        <f t="shared" si="26"/>
        <v>0</v>
      </c>
      <c r="E31" s="150"/>
      <c r="F31" s="146"/>
      <c r="G31" s="147"/>
      <c r="H31" s="148"/>
      <c r="I31" s="147"/>
      <c r="J31" s="148"/>
      <c r="K31" s="147"/>
      <c r="L31" s="148"/>
      <c r="M31" s="147"/>
      <c r="N31" s="148"/>
      <c r="O31" s="147"/>
      <c r="P31" s="148"/>
      <c r="Q31" s="147"/>
      <c r="R31" s="148"/>
      <c r="S31" s="147"/>
      <c r="T31" s="148"/>
      <c r="U31" s="147"/>
      <c r="V31" s="148"/>
      <c r="W31" s="147"/>
      <c r="X31" s="148"/>
      <c r="Y31" s="147"/>
      <c r="Z31" s="148"/>
      <c r="AA31" s="147"/>
      <c r="AB31" s="148"/>
      <c r="AC31" s="147"/>
      <c r="AD31" s="132"/>
      <c r="AH31" s="144">
        <v>19</v>
      </c>
      <c r="AI31" s="144">
        <v>19</v>
      </c>
      <c r="AJ31" s="144">
        <v>19</v>
      </c>
      <c r="AL31" s="161">
        <f t="shared" si="1"/>
        <v>0</v>
      </c>
      <c r="AM31" s="161">
        <f t="shared" si="2"/>
        <v>0</v>
      </c>
      <c r="AO31" s="161">
        <f t="shared" si="3"/>
        <v>0</v>
      </c>
      <c r="AP31" s="161">
        <f t="shared" si="4"/>
        <v>0</v>
      </c>
      <c r="AR31" s="161">
        <f t="shared" si="5"/>
        <v>0</v>
      </c>
      <c r="AS31" s="161">
        <f t="shared" si="6"/>
        <v>0</v>
      </c>
      <c r="AU31" s="161">
        <f t="shared" si="7"/>
        <v>0</v>
      </c>
      <c r="AV31" s="161">
        <f t="shared" si="8"/>
        <v>0</v>
      </c>
      <c r="AX31" s="161">
        <f t="shared" si="9"/>
        <v>0</v>
      </c>
      <c r="AY31" s="161">
        <f t="shared" si="10"/>
        <v>0</v>
      </c>
      <c r="BA31" s="161">
        <f t="shared" si="11"/>
        <v>0</v>
      </c>
      <c r="BB31" s="161">
        <f t="shared" si="12"/>
        <v>0</v>
      </c>
      <c r="BD31" s="161">
        <f t="shared" si="13"/>
        <v>0</v>
      </c>
      <c r="BE31" s="161">
        <f t="shared" si="14"/>
        <v>0</v>
      </c>
      <c r="BG31" s="161">
        <f t="shared" si="15"/>
        <v>0</v>
      </c>
      <c r="BH31" s="161">
        <f t="shared" si="16"/>
        <v>0</v>
      </c>
      <c r="BJ31" s="161">
        <f t="shared" si="17"/>
        <v>0</v>
      </c>
      <c r="BK31" s="161">
        <f t="shared" si="18"/>
        <v>0</v>
      </c>
      <c r="BM31" s="161">
        <f t="shared" si="19"/>
        <v>0</v>
      </c>
      <c r="BN31" s="161">
        <f t="shared" si="20"/>
        <v>0</v>
      </c>
      <c r="BP31" s="161">
        <f t="shared" si="21"/>
        <v>0</v>
      </c>
      <c r="BQ31" s="161">
        <f t="shared" si="22"/>
        <v>0</v>
      </c>
      <c r="BS31" s="161">
        <f t="shared" si="23"/>
        <v>0</v>
      </c>
      <c r="BT31" s="161">
        <f t="shared" si="24"/>
        <v>0</v>
      </c>
      <c r="BU31" s="144">
        <f t="shared" si="25"/>
        <v>0</v>
      </c>
    </row>
    <row r="32" spans="1:73" ht="14.45" customHeight="1" x14ac:dyDescent="0.2">
      <c r="A32" s="132"/>
      <c r="B32" s="145">
        <v>22</v>
      </c>
      <c r="C32" s="140">
        <v>22</v>
      </c>
      <c r="D32" s="151">
        <f t="shared" si="26"/>
        <v>0</v>
      </c>
      <c r="E32" s="150"/>
      <c r="F32" s="146"/>
      <c r="G32" s="147"/>
      <c r="H32" s="148"/>
      <c r="I32" s="147"/>
      <c r="J32" s="148"/>
      <c r="K32" s="147"/>
      <c r="L32" s="148"/>
      <c r="M32" s="147"/>
      <c r="N32" s="148"/>
      <c r="O32" s="147"/>
      <c r="P32" s="148"/>
      <c r="Q32" s="147"/>
      <c r="R32" s="148"/>
      <c r="S32" s="147"/>
      <c r="T32" s="148"/>
      <c r="U32" s="147"/>
      <c r="V32" s="148"/>
      <c r="W32" s="147"/>
      <c r="X32" s="148"/>
      <c r="Y32" s="147"/>
      <c r="Z32" s="148"/>
      <c r="AA32" s="147"/>
      <c r="AB32" s="148"/>
      <c r="AC32" s="147"/>
      <c r="AD32" s="132"/>
      <c r="AH32" s="144">
        <v>20</v>
      </c>
      <c r="AI32" s="144">
        <v>20</v>
      </c>
      <c r="AJ32" s="144">
        <v>20</v>
      </c>
      <c r="AL32" s="161">
        <f t="shared" si="1"/>
        <v>0</v>
      </c>
      <c r="AM32" s="161">
        <f t="shared" si="2"/>
        <v>0</v>
      </c>
      <c r="AO32" s="161">
        <f t="shared" si="3"/>
        <v>0</v>
      </c>
      <c r="AP32" s="161">
        <f t="shared" si="4"/>
        <v>0</v>
      </c>
      <c r="AR32" s="161">
        <f t="shared" si="5"/>
        <v>0</v>
      </c>
      <c r="AS32" s="161">
        <f t="shared" si="6"/>
        <v>0</v>
      </c>
      <c r="AU32" s="161">
        <f t="shared" si="7"/>
        <v>0</v>
      </c>
      <c r="AV32" s="161">
        <f t="shared" si="8"/>
        <v>0</v>
      </c>
      <c r="AX32" s="161">
        <f t="shared" si="9"/>
        <v>0</v>
      </c>
      <c r="AY32" s="161">
        <f t="shared" si="10"/>
        <v>0</v>
      </c>
      <c r="BA32" s="161">
        <f t="shared" si="11"/>
        <v>0</v>
      </c>
      <c r="BB32" s="161">
        <f t="shared" si="12"/>
        <v>0</v>
      </c>
      <c r="BD32" s="161">
        <f t="shared" si="13"/>
        <v>0</v>
      </c>
      <c r="BE32" s="161">
        <f t="shared" si="14"/>
        <v>0</v>
      </c>
      <c r="BG32" s="161">
        <f t="shared" si="15"/>
        <v>0</v>
      </c>
      <c r="BH32" s="161">
        <f t="shared" si="16"/>
        <v>0</v>
      </c>
      <c r="BJ32" s="161">
        <f t="shared" si="17"/>
        <v>0</v>
      </c>
      <c r="BK32" s="161">
        <f t="shared" si="18"/>
        <v>0</v>
      </c>
      <c r="BM32" s="161">
        <f t="shared" si="19"/>
        <v>0</v>
      </c>
      <c r="BN32" s="161">
        <f t="shared" si="20"/>
        <v>0</v>
      </c>
      <c r="BP32" s="161">
        <f t="shared" si="21"/>
        <v>0</v>
      </c>
      <c r="BQ32" s="161">
        <f t="shared" si="22"/>
        <v>0</v>
      </c>
      <c r="BS32" s="161">
        <f t="shared" si="23"/>
        <v>0</v>
      </c>
      <c r="BT32" s="161">
        <f t="shared" si="24"/>
        <v>0</v>
      </c>
      <c r="BU32" s="144">
        <f t="shared" si="25"/>
        <v>0</v>
      </c>
    </row>
    <row r="33" spans="1:73" ht="14.45" customHeight="1" x14ac:dyDescent="0.2">
      <c r="A33" s="132"/>
      <c r="B33" s="145">
        <v>23</v>
      </c>
      <c r="C33" s="140">
        <v>23</v>
      </c>
      <c r="D33" s="149">
        <f t="shared" si="26"/>
        <v>0</v>
      </c>
      <c r="E33" s="150"/>
      <c r="F33" s="146"/>
      <c r="G33" s="147"/>
      <c r="H33" s="148"/>
      <c r="I33" s="147"/>
      <c r="J33" s="148"/>
      <c r="K33" s="147"/>
      <c r="L33" s="148"/>
      <c r="M33" s="147"/>
      <c r="N33" s="148"/>
      <c r="O33" s="147"/>
      <c r="P33" s="148"/>
      <c r="Q33" s="147"/>
      <c r="R33" s="148"/>
      <c r="S33" s="147"/>
      <c r="T33" s="148"/>
      <c r="U33" s="147"/>
      <c r="V33" s="148"/>
      <c r="W33" s="147"/>
      <c r="X33" s="148"/>
      <c r="Y33" s="147"/>
      <c r="Z33" s="148"/>
      <c r="AA33" s="147"/>
      <c r="AB33" s="148"/>
      <c r="AC33" s="147"/>
      <c r="AD33" s="132"/>
      <c r="AH33" s="144">
        <v>21</v>
      </c>
      <c r="AI33" s="144">
        <v>21</v>
      </c>
      <c r="AJ33" s="144">
        <v>21</v>
      </c>
      <c r="AL33" s="161">
        <f t="shared" si="1"/>
        <v>0</v>
      </c>
      <c r="AM33" s="161">
        <f t="shared" si="2"/>
        <v>0</v>
      </c>
      <c r="AO33" s="161">
        <f t="shared" si="3"/>
        <v>0</v>
      </c>
      <c r="AP33" s="161">
        <f t="shared" si="4"/>
        <v>0</v>
      </c>
      <c r="AR33" s="161">
        <f t="shared" si="5"/>
        <v>0</v>
      </c>
      <c r="AS33" s="161">
        <f t="shared" si="6"/>
        <v>0</v>
      </c>
      <c r="AU33" s="161">
        <f t="shared" si="7"/>
        <v>0</v>
      </c>
      <c r="AV33" s="161">
        <f t="shared" si="8"/>
        <v>0</v>
      </c>
      <c r="AX33" s="161">
        <f t="shared" si="9"/>
        <v>0</v>
      </c>
      <c r="AY33" s="161">
        <f t="shared" si="10"/>
        <v>0</v>
      </c>
      <c r="BA33" s="161">
        <f t="shared" si="11"/>
        <v>0</v>
      </c>
      <c r="BB33" s="161">
        <f t="shared" si="12"/>
        <v>0</v>
      </c>
      <c r="BD33" s="161">
        <f t="shared" si="13"/>
        <v>0</v>
      </c>
      <c r="BE33" s="161">
        <f t="shared" si="14"/>
        <v>0</v>
      </c>
      <c r="BG33" s="161">
        <f t="shared" si="15"/>
        <v>0</v>
      </c>
      <c r="BH33" s="161">
        <f t="shared" si="16"/>
        <v>0</v>
      </c>
      <c r="BJ33" s="161">
        <f t="shared" si="17"/>
        <v>0</v>
      </c>
      <c r="BK33" s="161">
        <f t="shared" si="18"/>
        <v>0</v>
      </c>
      <c r="BM33" s="161">
        <f t="shared" si="19"/>
        <v>0</v>
      </c>
      <c r="BN33" s="161">
        <f t="shared" si="20"/>
        <v>0</v>
      </c>
      <c r="BP33" s="161">
        <f t="shared" si="21"/>
        <v>0</v>
      </c>
      <c r="BQ33" s="161">
        <f t="shared" si="22"/>
        <v>0</v>
      </c>
      <c r="BS33" s="161">
        <f t="shared" si="23"/>
        <v>0</v>
      </c>
      <c r="BT33" s="161">
        <f t="shared" si="24"/>
        <v>0</v>
      </c>
      <c r="BU33" s="144">
        <f t="shared" si="25"/>
        <v>0</v>
      </c>
    </row>
    <row r="34" spans="1:73" ht="14.45" customHeight="1" x14ac:dyDescent="0.2">
      <c r="A34" s="132"/>
      <c r="B34" s="145">
        <v>24</v>
      </c>
      <c r="C34" s="140">
        <v>24</v>
      </c>
      <c r="D34" s="149">
        <f t="shared" si="26"/>
        <v>0</v>
      </c>
      <c r="E34" s="150"/>
      <c r="F34" s="146"/>
      <c r="G34" s="147"/>
      <c r="H34" s="148"/>
      <c r="I34" s="147"/>
      <c r="J34" s="148"/>
      <c r="K34" s="147"/>
      <c r="L34" s="148"/>
      <c r="M34" s="147"/>
      <c r="N34" s="148"/>
      <c r="O34" s="147"/>
      <c r="P34" s="148"/>
      <c r="Q34" s="147"/>
      <c r="R34" s="148"/>
      <c r="S34" s="147"/>
      <c r="T34" s="148"/>
      <c r="U34" s="147"/>
      <c r="V34" s="148"/>
      <c r="W34" s="147"/>
      <c r="X34" s="148"/>
      <c r="Y34" s="147"/>
      <c r="Z34" s="148"/>
      <c r="AA34" s="147"/>
      <c r="AB34" s="148"/>
      <c r="AC34" s="147"/>
      <c r="AD34" s="132"/>
      <c r="AH34" s="144">
        <v>22</v>
      </c>
      <c r="AI34" s="144">
        <v>22</v>
      </c>
      <c r="AJ34" s="144">
        <v>22</v>
      </c>
      <c r="AL34" s="161">
        <f t="shared" si="1"/>
        <v>0</v>
      </c>
      <c r="AM34" s="161">
        <f t="shared" si="2"/>
        <v>0</v>
      </c>
      <c r="AO34" s="161">
        <f t="shared" si="3"/>
        <v>0</v>
      </c>
      <c r="AP34" s="161">
        <f t="shared" si="4"/>
        <v>0</v>
      </c>
      <c r="AR34" s="161">
        <f t="shared" si="5"/>
        <v>0</v>
      </c>
      <c r="AS34" s="161">
        <f t="shared" si="6"/>
        <v>0</v>
      </c>
      <c r="AU34" s="161">
        <f t="shared" si="7"/>
        <v>0</v>
      </c>
      <c r="AV34" s="161">
        <f t="shared" si="8"/>
        <v>0</v>
      </c>
      <c r="AX34" s="161">
        <f t="shared" si="9"/>
        <v>0</v>
      </c>
      <c r="AY34" s="161">
        <f t="shared" si="10"/>
        <v>0</v>
      </c>
      <c r="BA34" s="161">
        <f t="shared" si="11"/>
        <v>0</v>
      </c>
      <c r="BB34" s="161">
        <f t="shared" si="12"/>
        <v>0</v>
      </c>
      <c r="BD34" s="161">
        <f t="shared" si="13"/>
        <v>0</v>
      </c>
      <c r="BE34" s="161">
        <f t="shared" si="14"/>
        <v>0</v>
      </c>
      <c r="BG34" s="161">
        <f t="shared" si="15"/>
        <v>0</v>
      </c>
      <c r="BH34" s="161">
        <f t="shared" si="16"/>
        <v>0</v>
      </c>
      <c r="BJ34" s="161">
        <f t="shared" si="17"/>
        <v>0</v>
      </c>
      <c r="BK34" s="161">
        <f t="shared" si="18"/>
        <v>0</v>
      </c>
      <c r="BM34" s="161">
        <f t="shared" si="19"/>
        <v>0</v>
      </c>
      <c r="BN34" s="161">
        <f t="shared" si="20"/>
        <v>0</v>
      </c>
      <c r="BP34" s="161">
        <f t="shared" si="21"/>
        <v>0</v>
      </c>
      <c r="BQ34" s="161">
        <f t="shared" si="22"/>
        <v>0</v>
      </c>
      <c r="BS34" s="161">
        <f t="shared" si="23"/>
        <v>0</v>
      </c>
      <c r="BT34" s="161">
        <f t="shared" si="24"/>
        <v>0</v>
      </c>
      <c r="BU34" s="144">
        <f t="shared" si="25"/>
        <v>0</v>
      </c>
    </row>
    <row r="35" spans="1:73" ht="14.45" customHeight="1" x14ac:dyDescent="0.2">
      <c r="A35" s="132"/>
      <c r="B35" s="145">
        <v>25</v>
      </c>
      <c r="C35" s="140">
        <v>25</v>
      </c>
      <c r="D35" s="149">
        <f t="shared" si="26"/>
        <v>0</v>
      </c>
      <c r="E35" s="150"/>
      <c r="F35" s="146"/>
      <c r="G35" s="147"/>
      <c r="H35" s="148"/>
      <c r="I35" s="147"/>
      <c r="J35" s="148"/>
      <c r="K35" s="147"/>
      <c r="L35" s="148"/>
      <c r="M35" s="147"/>
      <c r="N35" s="148"/>
      <c r="O35" s="147"/>
      <c r="P35" s="148"/>
      <c r="Q35" s="147"/>
      <c r="R35" s="148"/>
      <c r="S35" s="147"/>
      <c r="T35" s="148"/>
      <c r="U35" s="147"/>
      <c r="V35" s="148"/>
      <c r="W35" s="147"/>
      <c r="X35" s="148"/>
      <c r="Y35" s="147"/>
      <c r="Z35" s="148"/>
      <c r="AA35" s="147"/>
      <c r="AB35" s="148"/>
      <c r="AC35" s="147"/>
      <c r="AD35" s="132"/>
      <c r="AH35" s="144">
        <v>23</v>
      </c>
      <c r="AI35" s="144">
        <v>23</v>
      </c>
      <c r="AJ35" s="144">
        <v>23</v>
      </c>
      <c r="AL35" s="161">
        <f t="shared" si="1"/>
        <v>0</v>
      </c>
      <c r="AM35" s="161">
        <f t="shared" si="2"/>
        <v>0</v>
      </c>
      <c r="AO35" s="161">
        <f t="shared" si="3"/>
        <v>0</v>
      </c>
      <c r="AP35" s="161">
        <f t="shared" si="4"/>
        <v>0</v>
      </c>
      <c r="AR35" s="161">
        <f t="shared" si="5"/>
        <v>0</v>
      </c>
      <c r="AS35" s="161">
        <f t="shared" si="6"/>
        <v>0</v>
      </c>
      <c r="AU35" s="161">
        <f t="shared" si="7"/>
        <v>0</v>
      </c>
      <c r="AV35" s="161">
        <f t="shared" si="8"/>
        <v>0</v>
      </c>
      <c r="AX35" s="161">
        <f t="shared" si="9"/>
        <v>0</v>
      </c>
      <c r="AY35" s="161">
        <f t="shared" si="10"/>
        <v>0</v>
      </c>
      <c r="BA35" s="161">
        <f t="shared" si="11"/>
        <v>0</v>
      </c>
      <c r="BB35" s="161">
        <f t="shared" si="12"/>
        <v>0</v>
      </c>
      <c r="BD35" s="161">
        <f t="shared" si="13"/>
        <v>0</v>
      </c>
      <c r="BE35" s="161">
        <f t="shared" si="14"/>
        <v>0</v>
      </c>
      <c r="BG35" s="161">
        <f t="shared" si="15"/>
        <v>0</v>
      </c>
      <c r="BH35" s="161">
        <f t="shared" si="16"/>
        <v>0</v>
      </c>
      <c r="BJ35" s="161">
        <f t="shared" si="17"/>
        <v>0</v>
      </c>
      <c r="BK35" s="161">
        <f t="shared" si="18"/>
        <v>0</v>
      </c>
      <c r="BM35" s="161">
        <f t="shared" si="19"/>
        <v>0</v>
      </c>
      <c r="BN35" s="161">
        <f t="shared" si="20"/>
        <v>0</v>
      </c>
      <c r="BP35" s="161">
        <f t="shared" si="21"/>
        <v>0</v>
      </c>
      <c r="BQ35" s="161">
        <f t="shared" si="22"/>
        <v>0</v>
      </c>
      <c r="BS35" s="161">
        <f t="shared" si="23"/>
        <v>0</v>
      </c>
      <c r="BT35" s="161">
        <f t="shared" si="24"/>
        <v>0</v>
      </c>
      <c r="BU35" s="144">
        <f t="shared" si="25"/>
        <v>0</v>
      </c>
    </row>
    <row r="36" spans="1:73" ht="14.45" customHeight="1" x14ac:dyDescent="0.2">
      <c r="A36" s="132"/>
      <c r="B36" s="145">
        <v>26</v>
      </c>
      <c r="C36" s="140">
        <v>26</v>
      </c>
      <c r="D36" s="149">
        <f t="shared" si="26"/>
        <v>0</v>
      </c>
      <c r="E36" s="150"/>
      <c r="F36" s="146"/>
      <c r="G36" s="147"/>
      <c r="H36" s="148"/>
      <c r="I36" s="147"/>
      <c r="J36" s="148"/>
      <c r="K36" s="147"/>
      <c r="L36" s="148"/>
      <c r="M36" s="147"/>
      <c r="N36" s="148"/>
      <c r="O36" s="147"/>
      <c r="P36" s="148"/>
      <c r="Q36" s="147"/>
      <c r="R36" s="148"/>
      <c r="S36" s="147"/>
      <c r="T36" s="148"/>
      <c r="U36" s="147"/>
      <c r="V36" s="148"/>
      <c r="W36" s="147"/>
      <c r="X36" s="148"/>
      <c r="Y36" s="147"/>
      <c r="Z36" s="148"/>
      <c r="AA36" s="147"/>
      <c r="AB36" s="148"/>
      <c r="AC36" s="147"/>
      <c r="AD36" s="132"/>
      <c r="AH36" s="144">
        <v>24</v>
      </c>
      <c r="AI36" s="144">
        <v>24</v>
      </c>
      <c r="AJ36" s="144">
        <v>24</v>
      </c>
      <c r="AL36" s="161">
        <f t="shared" si="1"/>
        <v>0</v>
      </c>
      <c r="AM36" s="161">
        <f t="shared" si="2"/>
        <v>0</v>
      </c>
      <c r="AO36" s="161">
        <f t="shared" si="3"/>
        <v>0</v>
      </c>
      <c r="AP36" s="161">
        <f t="shared" si="4"/>
        <v>0</v>
      </c>
      <c r="AR36" s="161">
        <f t="shared" si="5"/>
        <v>0</v>
      </c>
      <c r="AS36" s="161">
        <f t="shared" si="6"/>
        <v>0</v>
      </c>
      <c r="AU36" s="161">
        <f t="shared" si="7"/>
        <v>0</v>
      </c>
      <c r="AV36" s="161">
        <f t="shared" si="8"/>
        <v>0</v>
      </c>
      <c r="AX36" s="161">
        <f t="shared" si="9"/>
        <v>0</v>
      </c>
      <c r="AY36" s="161">
        <f t="shared" si="10"/>
        <v>0</v>
      </c>
      <c r="BA36" s="161">
        <f t="shared" si="11"/>
        <v>0</v>
      </c>
      <c r="BB36" s="161">
        <f t="shared" si="12"/>
        <v>0</v>
      </c>
      <c r="BD36" s="161">
        <f t="shared" si="13"/>
        <v>0</v>
      </c>
      <c r="BE36" s="161">
        <f t="shared" si="14"/>
        <v>0</v>
      </c>
      <c r="BG36" s="161">
        <f t="shared" si="15"/>
        <v>0</v>
      </c>
      <c r="BH36" s="161">
        <f t="shared" si="16"/>
        <v>0</v>
      </c>
      <c r="BJ36" s="161">
        <f t="shared" si="17"/>
        <v>0</v>
      </c>
      <c r="BK36" s="161">
        <f t="shared" si="18"/>
        <v>0</v>
      </c>
      <c r="BM36" s="161">
        <f t="shared" si="19"/>
        <v>0</v>
      </c>
      <c r="BN36" s="161">
        <f t="shared" si="20"/>
        <v>0</v>
      </c>
      <c r="BP36" s="161">
        <f t="shared" si="21"/>
        <v>0</v>
      </c>
      <c r="BQ36" s="161">
        <f t="shared" si="22"/>
        <v>0</v>
      </c>
      <c r="BS36" s="161">
        <f t="shared" si="23"/>
        <v>0</v>
      </c>
      <c r="BT36" s="161">
        <f t="shared" si="24"/>
        <v>0</v>
      </c>
      <c r="BU36" s="144">
        <f t="shared" si="25"/>
        <v>0</v>
      </c>
    </row>
    <row r="37" spans="1:73" ht="14.45" customHeight="1" x14ac:dyDescent="0.2">
      <c r="A37" s="132"/>
      <c r="B37" s="145">
        <v>27</v>
      </c>
      <c r="C37" s="140">
        <v>27</v>
      </c>
      <c r="D37" s="149">
        <f t="shared" si="26"/>
        <v>0</v>
      </c>
      <c r="E37" s="150"/>
      <c r="F37" s="146"/>
      <c r="G37" s="147"/>
      <c r="H37" s="148"/>
      <c r="I37" s="147"/>
      <c r="J37" s="148"/>
      <c r="K37" s="147"/>
      <c r="L37" s="148"/>
      <c r="M37" s="147"/>
      <c r="N37" s="148"/>
      <c r="O37" s="147"/>
      <c r="P37" s="148"/>
      <c r="Q37" s="147"/>
      <c r="R37" s="148"/>
      <c r="S37" s="147"/>
      <c r="T37" s="148"/>
      <c r="U37" s="147"/>
      <c r="V37" s="148"/>
      <c r="W37" s="147"/>
      <c r="X37" s="148"/>
      <c r="Y37" s="147"/>
      <c r="Z37" s="148"/>
      <c r="AA37" s="147"/>
      <c r="AB37" s="148"/>
      <c r="AC37" s="147"/>
      <c r="AD37" s="132"/>
      <c r="AH37" s="144">
        <v>25</v>
      </c>
      <c r="AI37" s="144">
        <v>25</v>
      </c>
      <c r="AJ37" s="144">
        <v>25</v>
      </c>
      <c r="AL37" s="161">
        <f t="shared" si="1"/>
        <v>0</v>
      </c>
      <c r="AM37" s="161">
        <f t="shared" si="2"/>
        <v>0</v>
      </c>
      <c r="AO37" s="161">
        <f t="shared" si="3"/>
        <v>0</v>
      </c>
      <c r="AP37" s="161">
        <f t="shared" si="4"/>
        <v>0</v>
      </c>
      <c r="AR37" s="161">
        <f t="shared" si="5"/>
        <v>0</v>
      </c>
      <c r="AS37" s="161">
        <f t="shared" si="6"/>
        <v>0</v>
      </c>
      <c r="AU37" s="161">
        <f t="shared" si="7"/>
        <v>0</v>
      </c>
      <c r="AV37" s="161">
        <f t="shared" si="8"/>
        <v>0</v>
      </c>
      <c r="AX37" s="161">
        <f t="shared" si="9"/>
        <v>0</v>
      </c>
      <c r="AY37" s="161">
        <f t="shared" si="10"/>
        <v>0</v>
      </c>
      <c r="BA37" s="161">
        <f t="shared" si="11"/>
        <v>0</v>
      </c>
      <c r="BB37" s="161">
        <f t="shared" si="12"/>
        <v>0</v>
      </c>
      <c r="BD37" s="161">
        <f t="shared" si="13"/>
        <v>0</v>
      </c>
      <c r="BE37" s="161">
        <f t="shared" si="14"/>
        <v>0</v>
      </c>
      <c r="BG37" s="161">
        <f t="shared" si="15"/>
        <v>0</v>
      </c>
      <c r="BH37" s="161">
        <f t="shared" si="16"/>
        <v>0</v>
      </c>
      <c r="BJ37" s="161">
        <f t="shared" si="17"/>
        <v>0</v>
      </c>
      <c r="BK37" s="161">
        <f t="shared" si="18"/>
        <v>0</v>
      </c>
      <c r="BM37" s="161">
        <f t="shared" si="19"/>
        <v>0</v>
      </c>
      <c r="BN37" s="161">
        <f t="shared" si="20"/>
        <v>0</v>
      </c>
      <c r="BP37" s="161">
        <f t="shared" si="21"/>
        <v>0</v>
      </c>
      <c r="BQ37" s="161">
        <f t="shared" si="22"/>
        <v>0</v>
      </c>
      <c r="BS37" s="161">
        <f t="shared" si="23"/>
        <v>0</v>
      </c>
      <c r="BT37" s="161">
        <f t="shared" si="24"/>
        <v>0</v>
      </c>
      <c r="BU37" s="144">
        <f t="shared" si="25"/>
        <v>0</v>
      </c>
    </row>
    <row r="38" spans="1:73" ht="14.45" customHeight="1" x14ac:dyDescent="0.2">
      <c r="A38" s="132"/>
      <c r="B38" s="145">
        <v>28</v>
      </c>
      <c r="C38" s="140">
        <v>28</v>
      </c>
      <c r="D38" s="149">
        <f t="shared" si="26"/>
        <v>0</v>
      </c>
      <c r="E38" s="150"/>
      <c r="F38" s="146"/>
      <c r="G38" s="147"/>
      <c r="H38" s="148"/>
      <c r="I38" s="147"/>
      <c r="J38" s="148"/>
      <c r="K38" s="147"/>
      <c r="L38" s="148"/>
      <c r="M38" s="147"/>
      <c r="N38" s="148"/>
      <c r="O38" s="147"/>
      <c r="P38" s="148"/>
      <c r="Q38" s="147"/>
      <c r="R38" s="148"/>
      <c r="S38" s="147"/>
      <c r="T38" s="148"/>
      <c r="U38" s="147"/>
      <c r="V38" s="148"/>
      <c r="W38" s="147"/>
      <c r="X38" s="148"/>
      <c r="Y38" s="147"/>
      <c r="Z38" s="148"/>
      <c r="AA38" s="147"/>
      <c r="AB38" s="148"/>
      <c r="AC38" s="147"/>
      <c r="AD38" s="132"/>
      <c r="AH38" s="144"/>
      <c r="AI38" s="144"/>
      <c r="AJ38" s="144"/>
      <c r="AL38" s="161">
        <f t="shared" si="1"/>
        <v>0</v>
      </c>
      <c r="AM38" s="161">
        <f t="shared" si="2"/>
        <v>0</v>
      </c>
      <c r="AO38" s="161">
        <f t="shared" si="3"/>
        <v>0</v>
      </c>
      <c r="AP38" s="161">
        <f t="shared" si="4"/>
        <v>0</v>
      </c>
      <c r="AR38" s="161">
        <f t="shared" si="5"/>
        <v>0</v>
      </c>
      <c r="AS38" s="161">
        <f t="shared" si="6"/>
        <v>0</v>
      </c>
      <c r="AU38" s="161">
        <f t="shared" si="7"/>
        <v>0</v>
      </c>
      <c r="AV38" s="161">
        <f t="shared" si="8"/>
        <v>0</v>
      </c>
      <c r="AX38" s="161">
        <f t="shared" si="9"/>
        <v>0</v>
      </c>
      <c r="AY38" s="161">
        <f t="shared" si="10"/>
        <v>0</v>
      </c>
      <c r="BA38" s="161">
        <f t="shared" si="11"/>
        <v>0</v>
      </c>
      <c r="BB38" s="161">
        <f t="shared" si="12"/>
        <v>0</v>
      </c>
      <c r="BD38" s="161">
        <f t="shared" si="13"/>
        <v>0</v>
      </c>
      <c r="BE38" s="161">
        <f t="shared" si="14"/>
        <v>0</v>
      </c>
      <c r="BG38" s="161">
        <f t="shared" si="15"/>
        <v>0</v>
      </c>
      <c r="BH38" s="161">
        <f t="shared" si="16"/>
        <v>0</v>
      </c>
      <c r="BJ38" s="161">
        <f t="shared" si="17"/>
        <v>0</v>
      </c>
      <c r="BK38" s="161">
        <f t="shared" si="18"/>
        <v>0</v>
      </c>
      <c r="BM38" s="161">
        <f t="shared" si="19"/>
        <v>0</v>
      </c>
      <c r="BN38" s="161">
        <f t="shared" si="20"/>
        <v>0</v>
      </c>
      <c r="BP38" s="161">
        <f t="shared" si="21"/>
        <v>0</v>
      </c>
      <c r="BQ38" s="161">
        <f t="shared" si="22"/>
        <v>0</v>
      </c>
      <c r="BS38" s="161">
        <f t="shared" si="23"/>
        <v>0</v>
      </c>
      <c r="BT38" s="161">
        <f t="shared" si="24"/>
        <v>0</v>
      </c>
      <c r="BU38" s="144">
        <f t="shared" si="25"/>
        <v>0</v>
      </c>
    </row>
    <row r="39" spans="1:73" ht="14.45" customHeight="1" x14ac:dyDescent="0.2">
      <c r="A39" s="132"/>
      <c r="B39" s="145">
        <v>29</v>
      </c>
      <c r="C39" s="140">
        <v>29</v>
      </c>
      <c r="D39" s="151">
        <f t="shared" si="26"/>
        <v>0</v>
      </c>
      <c r="E39" s="150"/>
      <c r="F39" s="146"/>
      <c r="G39" s="147"/>
      <c r="H39" s="148"/>
      <c r="I39" s="147"/>
      <c r="J39" s="148"/>
      <c r="K39" s="147"/>
      <c r="L39" s="148"/>
      <c r="M39" s="147"/>
      <c r="N39" s="148"/>
      <c r="O39" s="147"/>
      <c r="P39" s="148"/>
      <c r="Q39" s="147"/>
      <c r="R39" s="148"/>
      <c r="S39" s="147"/>
      <c r="T39" s="148"/>
      <c r="U39" s="147"/>
      <c r="V39" s="148"/>
      <c r="W39" s="147"/>
      <c r="X39" s="148"/>
      <c r="Y39" s="147"/>
      <c r="Z39" s="148"/>
      <c r="AA39" s="147"/>
      <c r="AB39" s="148"/>
      <c r="AC39" s="147"/>
      <c r="AD39" s="132"/>
      <c r="AH39" s="144">
        <v>26</v>
      </c>
      <c r="AI39" s="144">
        <v>26</v>
      </c>
      <c r="AJ39" s="144">
        <v>26</v>
      </c>
      <c r="AL39" s="161">
        <f t="shared" si="1"/>
        <v>0</v>
      </c>
      <c r="AM39" s="161">
        <f t="shared" si="2"/>
        <v>0</v>
      </c>
      <c r="AO39" s="161">
        <f t="shared" si="3"/>
        <v>0</v>
      </c>
      <c r="AP39" s="161">
        <f t="shared" si="4"/>
        <v>0</v>
      </c>
      <c r="AR39" s="161">
        <f t="shared" si="5"/>
        <v>0</v>
      </c>
      <c r="AS39" s="161">
        <f t="shared" si="6"/>
        <v>0</v>
      </c>
      <c r="AU39" s="161">
        <f t="shared" si="7"/>
        <v>0</v>
      </c>
      <c r="AV39" s="161">
        <f t="shared" si="8"/>
        <v>0</v>
      </c>
      <c r="AX39" s="161">
        <f t="shared" si="9"/>
        <v>0</v>
      </c>
      <c r="AY39" s="161">
        <f t="shared" si="10"/>
        <v>0</v>
      </c>
      <c r="BA39" s="161">
        <f t="shared" si="11"/>
        <v>0</v>
      </c>
      <c r="BB39" s="161">
        <f t="shared" si="12"/>
        <v>0</v>
      </c>
      <c r="BD39" s="161">
        <f t="shared" si="13"/>
        <v>0</v>
      </c>
      <c r="BE39" s="161">
        <f t="shared" si="14"/>
        <v>0</v>
      </c>
      <c r="BG39" s="161">
        <f t="shared" si="15"/>
        <v>0</v>
      </c>
      <c r="BH39" s="161">
        <f t="shared" si="16"/>
        <v>0</v>
      </c>
      <c r="BJ39" s="161">
        <f t="shared" si="17"/>
        <v>0</v>
      </c>
      <c r="BK39" s="161">
        <f t="shared" si="18"/>
        <v>0</v>
      </c>
      <c r="BM39" s="161">
        <f t="shared" si="19"/>
        <v>0</v>
      </c>
      <c r="BN39" s="161">
        <f t="shared" si="20"/>
        <v>0</v>
      </c>
      <c r="BP39" s="161">
        <f t="shared" si="21"/>
        <v>0</v>
      </c>
      <c r="BQ39" s="161">
        <f t="shared" si="22"/>
        <v>0</v>
      </c>
      <c r="BS39" s="161">
        <f t="shared" si="23"/>
        <v>0</v>
      </c>
      <c r="BT39" s="161">
        <f t="shared" si="24"/>
        <v>0</v>
      </c>
      <c r="BU39" s="144">
        <f t="shared" si="25"/>
        <v>0</v>
      </c>
    </row>
    <row r="40" spans="1:73" ht="14.45" customHeight="1" x14ac:dyDescent="0.2">
      <c r="A40" s="132"/>
      <c r="B40" s="145">
        <v>30</v>
      </c>
      <c r="C40" s="140">
        <v>30</v>
      </c>
      <c r="D40" s="149">
        <f t="shared" si="26"/>
        <v>0</v>
      </c>
      <c r="E40" s="150"/>
      <c r="F40" s="146"/>
      <c r="G40" s="147"/>
      <c r="H40" s="148"/>
      <c r="I40" s="147"/>
      <c r="J40" s="148"/>
      <c r="K40" s="147"/>
      <c r="L40" s="148"/>
      <c r="M40" s="147"/>
      <c r="N40" s="148"/>
      <c r="O40" s="147"/>
      <c r="P40" s="148"/>
      <c r="Q40" s="147"/>
      <c r="R40" s="148"/>
      <c r="S40" s="147"/>
      <c r="T40" s="148"/>
      <c r="U40" s="147"/>
      <c r="V40" s="148"/>
      <c r="W40" s="147"/>
      <c r="X40" s="148"/>
      <c r="Y40" s="147"/>
      <c r="Z40" s="148"/>
      <c r="AA40" s="147"/>
      <c r="AB40" s="148"/>
      <c r="AC40" s="147"/>
      <c r="AD40" s="132"/>
      <c r="AH40" s="144">
        <v>27</v>
      </c>
      <c r="AI40" s="144">
        <v>27</v>
      </c>
      <c r="AJ40" s="144">
        <v>27</v>
      </c>
      <c r="AL40" s="161">
        <f t="shared" si="1"/>
        <v>0</v>
      </c>
      <c r="AM40" s="161">
        <f t="shared" si="2"/>
        <v>0</v>
      </c>
      <c r="AO40" s="161">
        <f t="shared" si="3"/>
        <v>0</v>
      </c>
      <c r="AP40" s="161">
        <f t="shared" si="4"/>
        <v>0</v>
      </c>
      <c r="AR40" s="161">
        <f t="shared" si="5"/>
        <v>0</v>
      </c>
      <c r="AS40" s="161">
        <f t="shared" si="6"/>
        <v>0</v>
      </c>
      <c r="AU40" s="161">
        <f t="shared" si="7"/>
        <v>0</v>
      </c>
      <c r="AV40" s="161">
        <f t="shared" si="8"/>
        <v>0</v>
      </c>
      <c r="AX40" s="161">
        <f t="shared" si="9"/>
        <v>0</v>
      </c>
      <c r="AY40" s="161">
        <f t="shared" si="10"/>
        <v>0</v>
      </c>
      <c r="BA40" s="161">
        <f t="shared" si="11"/>
        <v>0</v>
      </c>
      <c r="BB40" s="161">
        <f t="shared" si="12"/>
        <v>0</v>
      </c>
      <c r="BD40" s="161">
        <f t="shared" si="13"/>
        <v>0</v>
      </c>
      <c r="BE40" s="161">
        <f t="shared" si="14"/>
        <v>0</v>
      </c>
      <c r="BG40" s="161">
        <f t="shared" si="15"/>
        <v>0</v>
      </c>
      <c r="BH40" s="161">
        <f t="shared" si="16"/>
        <v>0</v>
      </c>
      <c r="BJ40" s="161">
        <f t="shared" si="17"/>
        <v>0</v>
      </c>
      <c r="BK40" s="161">
        <f t="shared" si="18"/>
        <v>0</v>
      </c>
      <c r="BM40" s="161">
        <f t="shared" si="19"/>
        <v>0</v>
      </c>
      <c r="BN40" s="161">
        <f t="shared" si="20"/>
        <v>0</v>
      </c>
      <c r="BP40" s="161">
        <f t="shared" si="21"/>
        <v>0</v>
      </c>
      <c r="BQ40" s="161">
        <f t="shared" si="22"/>
        <v>0</v>
      </c>
      <c r="BS40" s="161">
        <f t="shared" si="23"/>
        <v>0</v>
      </c>
      <c r="BT40" s="161">
        <f t="shared" si="24"/>
        <v>0</v>
      </c>
      <c r="BU40" s="144">
        <f t="shared" si="25"/>
        <v>0</v>
      </c>
    </row>
    <row r="41" spans="1:73" ht="14.45" customHeight="1" x14ac:dyDescent="0.2">
      <c r="A41" s="132"/>
      <c r="B41" s="153">
        <v>31</v>
      </c>
      <c r="C41" s="154">
        <v>31</v>
      </c>
      <c r="D41" s="155">
        <f t="shared" si="26"/>
        <v>0</v>
      </c>
      <c r="E41" s="156"/>
      <c r="F41" s="157"/>
      <c r="G41" s="158"/>
      <c r="H41" s="159"/>
      <c r="I41" s="158"/>
      <c r="J41" s="159"/>
      <c r="K41" s="158"/>
      <c r="L41" s="159"/>
      <c r="M41" s="158"/>
      <c r="N41" s="159"/>
      <c r="O41" s="158"/>
      <c r="P41" s="159"/>
      <c r="Q41" s="158"/>
      <c r="R41" s="159"/>
      <c r="S41" s="158"/>
      <c r="T41" s="159"/>
      <c r="U41" s="158"/>
      <c r="V41" s="159"/>
      <c r="W41" s="158"/>
      <c r="X41" s="159"/>
      <c r="Y41" s="158"/>
      <c r="Z41" s="159"/>
      <c r="AA41" s="158"/>
      <c r="AB41" s="159"/>
      <c r="AC41" s="158"/>
      <c r="AD41" s="132"/>
      <c r="AH41" s="144">
        <v>28</v>
      </c>
      <c r="AI41" s="144">
        <v>28</v>
      </c>
      <c r="AJ41" s="144">
        <v>28</v>
      </c>
      <c r="AL41" s="161">
        <f t="shared" si="1"/>
        <v>0</v>
      </c>
      <c r="AM41" s="161">
        <f t="shared" si="2"/>
        <v>0</v>
      </c>
      <c r="AO41" s="161">
        <f t="shared" si="3"/>
        <v>0</v>
      </c>
      <c r="AP41" s="161">
        <f t="shared" si="4"/>
        <v>0</v>
      </c>
      <c r="AR41" s="161">
        <f t="shared" si="5"/>
        <v>0</v>
      </c>
      <c r="AS41" s="161">
        <f t="shared" si="6"/>
        <v>0</v>
      </c>
      <c r="AU41" s="161">
        <f t="shared" si="7"/>
        <v>0</v>
      </c>
      <c r="AV41" s="161">
        <f t="shared" si="8"/>
        <v>0</v>
      </c>
      <c r="AX41" s="161">
        <f t="shared" si="9"/>
        <v>0</v>
      </c>
      <c r="AY41" s="161">
        <f t="shared" si="10"/>
        <v>0</v>
      </c>
      <c r="BA41" s="161">
        <f t="shared" si="11"/>
        <v>0</v>
      </c>
      <c r="BB41" s="161">
        <f t="shared" si="12"/>
        <v>0</v>
      </c>
      <c r="BD41" s="161">
        <f t="shared" si="13"/>
        <v>0</v>
      </c>
      <c r="BE41" s="161">
        <f t="shared" si="14"/>
        <v>0</v>
      </c>
      <c r="BG41" s="161">
        <f t="shared" si="15"/>
        <v>0</v>
      </c>
      <c r="BH41" s="161">
        <f t="shared" si="16"/>
        <v>0</v>
      </c>
      <c r="BJ41" s="161">
        <f t="shared" si="17"/>
        <v>0</v>
      </c>
      <c r="BK41" s="161">
        <f t="shared" si="18"/>
        <v>0</v>
      </c>
      <c r="BM41" s="161">
        <f t="shared" si="19"/>
        <v>0</v>
      </c>
      <c r="BN41" s="161">
        <f t="shared" si="20"/>
        <v>0</v>
      </c>
      <c r="BP41" s="161">
        <f t="shared" si="21"/>
        <v>0</v>
      </c>
      <c r="BQ41" s="161">
        <f t="shared" si="22"/>
        <v>0</v>
      </c>
      <c r="BS41" s="161">
        <f t="shared" si="23"/>
        <v>0</v>
      </c>
      <c r="BT41" s="161">
        <f t="shared" si="24"/>
        <v>0</v>
      </c>
      <c r="BU41" s="144">
        <f t="shared" si="25"/>
        <v>0</v>
      </c>
    </row>
    <row r="42" spans="1:73" ht="12.75"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H42" s="144">
        <v>29</v>
      </c>
      <c r="AI42" s="144">
        <v>29</v>
      </c>
      <c r="AJ42" s="144">
        <v>29</v>
      </c>
      <c r="BD42" s="164"/>
      <c r="BU42" s="144">
        <f>SUM(BU11:BU41)</f>
        <v>0</v>
      </c>
    </row>
    <row r="43" spans="1:73" ht="12.75"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H43" s="144">
        <v>30</v>
      </c>
      <c r="AI43" s="144">
        <v>30</v>
      </c>
      <c r="AJ43" s="144">
        <v>30</v>
      </c>
      <c r="AL43" s="161">
        <f>SUM(AL11:AL41)</f>
        <v>0</v>
      </c>
      <c r="BD43" s="163"/>
    </row>
    <row r="44" spans="1:73" ht="12.75"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H44" s="144"/>
      <c r="AI44" s="144"/>
      <c r="AJ44" s="144"/>
      <c r="AL44" s="161">
        <v>31</v>
      </c>
      <c r="AO44" s="161">
        <v>31</v>
      </c>
      <c r="AR44" s="161">
        <v>30</v>
      </c>
      <c r="AU44" s="161">
        <v>31</v>
      </c>
      <c r="AX44" s="161">
        <v>30</v>
      </c>
      <c r="BA44" s="161">
        <v>31</v>
      </c>
      <c r="BD44" s="163">
        <v>31</v>
      </c>
      <c r="BG44" s="161">
        <v>28</v>
      </c>
      <c r="BJ44" s="161">
        <v>31</v>
      </c>
      <c r="BM44" s="161">
        <v>30</v>
      </c>
      <c r="BP44" s="161">
        <v>31</v>
      </c>
      <c r="BS44" s="161">
        <v>30</v>
      </c>
      <c r="BU44" s="129"/>
    </row>
    <row r="45" spans="1:73" ht="12.75"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H45" s="144"/>
      <c r="AI45" s="144"/>
      <c r="AJ45" s="144"/>
      <c r="BD45" s="163"/>
      <c r="BS45" s="169">
        <f>BS44-BU42</f>
        <v>30</v>
      </c>
      <c r="BU45" s="129"/>
    </row>
    <row r="46" spans="1:73" ht="12.75"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H46" s="144"/>
      <c r="AI46" s="144"/>
      <c r="AJ46" s="144"/>
      <c r="BD46" s="163"/>
      <c r="BS46" s="144"/>
      <c r="BU46" s="129"/>
    </row>
    <row r="47" spans="1:73" ht="12.75"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H47" s="144"/>
      <c r="AI47" s="144"/>
      <c r="AJ47" s="144"/>
      <c r="BD47" s="163"/>
      <c r="BS47" s="169"/>
    </row>
    <row r="48" spans="1:73" ht="12.75"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H48" s="144">
        <v>0</v>
      </c>
      <c r="AI48" s="144">
        <v>0</v>
      </c>
      <c r="AJ48" s="144">
        <v>0</v>
      </c>
    </row>
    <row r="49" spans="1:30" ht="12.75"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row>
    <row r="50" spans="1:30" ht="12.75"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row>
  </sheetData>
  <protectedRanges>
    <protectedRange sqref="E23:AC41 Q2:AC3" name="Range1_2"/>
    <protectedRange sqref="E11:AC22" name="Range1_2_1"/>
  </protectedRanges>
  <mergeCells count="33">
    <mergeCell ref="D11:D12"/>
    <mergeCell ref="E11:E12"/>
    <mergeCell ref="L9:M9"/>
    <mergeCell ref="N9:O9"/>
    <mergeCell ref="P9:Q9"/>
    <mergeCell ref="A1:B4"/>
    <mergeCell ref="E1:K4"/>
    <mergeCell ref="Q2:AC2"/>
    <mergeCell ref="Q3:AC3"/>
    <mergeCell ref="B9:B10"/>
    <mergeCell ref="D9:D10"/>
    <mergeCell ref="E9:E10"/>
    <mergeCell ref="F9:G9"/>
    <mergeCell ref="H9:I9"/>
    <mergeCell ref="J9:K9"/>
    <mergeCell ref="X9:Y9"/>
    <mergeCell ref="Z9:AA9"/>
    <mergeCell ref="AB9:AC9"/>
    <mergeCell ref="R9:S9"/>
    <mergeCell ref="T9:U9"/>
    <mergeCell ref="V9:W9"/>
    <mergeCell ref="AL9:AM9"/>
    <mergeCell ref="AO9:AP9"/>
    <mergeCell ref="AR9:AS9"/>
    <mergeCell ref="AU9:AV9"/>
    <mergeCell ref="AX9:AY9"/>
    <mergeCell ref="BP9:BQ9"/>
    <mergeCell ref="BS9:BT9"/>
    <mergeCell ref="BA9:BB9"/>
    <mergeCell ref="BD9:BE9"/>
    <mergeCell ref="BG9:BH9"/>
    <mergeCell ref="BJ9:BK9"/>
    <mergeCell ref="BM9:BN9"/>
  </mergeCells>
  <conditionalFormatting sqref="D11 D13:D41">
    <cfRule type="cellIs" dxfId="58" priority="1" operator="between">
      <formula>$AH$26</formula>
      <formula>$AI$26</formula>
    </cfRule>
    <cfRule type="cellIs" dxfId="57" priority="2" operator="between">
      <formula>$AH$25</formula>
      <formula>$AI$25</formula>
    </cfRule>
    <cfRule type="cellIs" dxfId="56" priority="3" operator="between">
      <formula>$AH$24</formula>
      <formula>$AI$24</formula>
    </cfRule>
    <cfRule type="cellIs" dxfId="55" priority="4" operator="between">
      <formula>$AH$23</formula>
      <formula>$AI$23</formula>
    </cfRule>
    <cfRule type="cellIs" dxfId="54" priority="5" operator="between">
      <formula>$AH$22</formula>
      <formula>$AI$22</formula>
    </cfRule>
    <cfRule type="cellIs" dxfId="53" priority="6" operator="between">
      <formula>$AH$21</formula>
      <formula>$AI$21</formula>
    </cfRule>
    <cfRule type="cellIs" dxfId="52" priority="7" operator="between">
      <formula>$AH$20</formula>
      <formula>$AI$20</formula>
    </cfRule>
    <cfRule type="cellIs" dxfId="51" priority="8" operator="between">
      <formula>$AH$19</formula>
      <formula>$AI$19</formula>
    </cfRule>
    <cfRule type="cellIs" dxfId="50" priority="9" operator="between">
      <formula>$AH$17</formula>
      <formula>$AI$17</formula>
    </cfRule>
    <cfRule type="cellIs" dxfId="49" priority="10" operator="between">
      <formula>$AH$16</formula>
      <formula>$AI$16</formula>
    </cfRule>
    <cfRule type="cellIs" dxfId="48" priority="11" operator="between">
      <formula>$AH$15</formula>
      <formula>$AI$15</formula>
    </cfRule>
    <cfRule type="cellIs" dxfId="47" priority="12" operator="between">
      <formula>$AH$14</formula>
      <formula>$AI$14</formula>
    </cfRule>
    <cfRule type="cellIs" dxfId="46" priority="13" operator="between">
      <formula>$AH$13</formula>
      <formula>$AI$13</formula>
    </cfRule>
    <cfRule type="cellIs" dxfId="45" priority="14" operator="between">
      <formula>$AH$12</formula>
      <formula>$AI$12</formula>
    </cfRule>
    <cfRule type="cellIs" dxfId="44" priority="15" operator="between">
      <formula>$AH$11</formula>
      <formula>$AI$11</formula>
    </cfRule>
  </conditionalFormatting>
  <conditionalFormatting sqref="D11 D13:D41">
    <cfRule type="cellIs" dxfId="43" priority="468" operator="between">
      <formula>$AH$48</formula>
      <formula>$AI$48</formula>
    </cfRule>
    <cfRule type="cellIs" dxfId="42" priority="469" operator="between">
      <formula>#REF!</formula>
      <formula>#REF!</formula>
    </cfRule>
    <cfRule type="cellIs" dxfId="41" priority="470" operator="between">
      <formula>$AH$43</formula>
      <formula>$AI$43</formula>
    </cfRule>
    <cfRule type="cellIs" dxfId="40" priority="471" operator="between">
      <formula>$AH$42</formula>
      <formula>$AI$42</formula>
    </cfRule>
    <cfRule type="cellIs" dxfId="39" priority="472" operator="between">
      <formula>$AH$41</formula>
      <formula>$AI$41</formula>
    </cfRule>
    <cfRule type="cellIs" dxfId="38" priority="473" operator="between">
      <formula>$AH$40</formula>
      <formula>$AI$40</formula>
    </cfRule>
    <cfRule type="cellIs" dxfId="37" priority="474" operator="between">
      <formula>$AH$39</formula>
      <formula>$AI$39</formula>
    </cfRule>
    <cfRule type="cellIs" dxfId="36" priority="475" operator="between">
      <formula>$AH$37</formula>
      <formula>$AI$37</formula>
    </cfRule>
    <cfRule type="cellIs" dxfId="35" priority="476" operator="between">
      <formula>$AH$36</formula>
      <formula>$AI$36</formula>
    </cfRule>
    <cfRule type="cellIs" dxfId="34" priority="477" operator="between">
      <formula>$AH$35</formula>
      <formula>$AI$35</formula>
    </cfRule>
    <cfRule type="cellIs" dxfId="33" priority="478" operator="between">
      <formula>$AH$34</formula>
      <formula>$AI$34</formula>
    </cfRule>
    <cfRule type="cellIs" dxfId="32" priority="479" operator="between">
      <formula>$AH$33</formula>
      <formula>$AI$33</formula>
    </cfRule>
    <cfRule type="cellIs" dxfId="31" priority="480" operator="between">
      <formula>$AH$32</formula>
      <formula>$AI$32</formula>
    </cfRule>
    <cfRule type="cellIs" dxfId="30" priority="481" operator="between">
      <formula>$AH$31</formula>
      <formula>$AI$31</formula>
    </cfRule>
    <cfRule type="cellIs" dxfId="29" priority="482" operator="between">
      <formula>$AH$30</formula>
      <formula>$AI$30</formula>
    </cfRule>
    <cfRule type="cellIs" dxfId="28" priority="483" operator="between">
      <formula>$AH$29</formula>
      <formula>$AI$29</formula>
    </cfRule>
    <cfRule type="cellIs" dxfId="27" priority="484" operator="between">
      <formula>$AH$27</formula>
      <formula>$AI$27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sheetPr>
  <dimension ref="B2:H43"/>
  <sheetViews>
    <sheetView showGridLines="0" showRowColHeaders="0" topLeftCell="A2" zoomScaleNormal="100" workbookViewId="0">
      <selection activeCell="F19" sqref="F19"/>
    </sheetView>
  </sheetViews>
  <sheetFormatPr defaultRowHeight="12.75" x14ac:dyDescent="0.2"/>
  <cols>
    <col min="1" max="1" width="16.5703125" customWidth="1"/>
    <col min="2" max="2" width="4.85546875" customWidth="1"/>
    <col min="3" max="3" width="27.5703125" customWidth="1"/>
    <col min="4" max="4" width="1.5703125" bestFit="1" customWidth="1"/>
    <col min="5" max="7" width="14.28515625" customWidth="1"/>
    <col min="8" max="8" width="21.85546875" customWidth="1"/>
  </cols>
  <sheetData>
    <row r="2" spans="2:8" ht="20.25" x14ac:dyDescent="0.2">
      <c r="B2" s="346" t="s">
        <v>10</v>
      </c>
      <c r="C2" s="346"/>
      <c r="D2" s="346"/>
      <c r="E2" s="346"/>
      <c r="F2" s="346"/>
      <c r="G2" s="346"/>
      <c r="H2" s="346"/>
    </row>
    <row r="4" spans="2:8" ht="18.75" customHeight="1" x14ac:dyDescent="0.2">
      <c r="C4" s="165" t="s">
        <v>2</v>
      </c>
      <c r="D4" s="166" t="s">
        <v>7</v>
      </c>
      <c r="E4" s="347" t="str">
        <f>IF('DATA AWAL'!$D$4="","",'DATA AWAL'!$D$4)</f>
        <v>SMAN 2 PURWOKERTO</v>
      </c>
      <c r="F4" s="347"/>
      <c r="G4" s="347"/>
    </row>
    <row r="5" spans="2:8" ht="18.75" customHeight="1" x14ac:dyDescent="0.2">
      <c r="C5" s="165" t="s">
        <v>5</v>
      </c>
      <c r="D5" s="166" t="s">
        <v>7</v>
      </c>
      <c r="E5" s="347" t="str">
        <f>IF('DATA AWAL'!$D$5="","",'DATA AWAL'!$D$5)</f>
        <v>LANGGENG HADI P.</v>
      </c>
      <c r="F5" s="347"/>
      <c r="G5" s="347"/>
    </row>
    <row r="6" spans="2:8" ht="18.75" customHeight="1" x14ac:dyDescent="0.2">
      <c r="C6" s="165" t="s">
        <v>6</v>
      </c>
      <c r="D6" s="166" t="s">
        <v>7</v>
      </c>
      <c r="E6" s="347" t="str">
        <f>IF('DATA AWAL'!$D$6="","",'DATA AWAL'!$D$6)</f>
        <v>196906281992031006</v>
      </c>
      <c r="F6" s="347"/>
      <c r="G6" s="347"/>
    </row>
    <row r="7" spans="2:8" ht="18.75" customHeight="1" x14ac:dyDescent="0.2">
      <c r="C7" s="165" t="s">
        <v>3</v>
      </c>
      <c r="D7" s="166" t="s">
        <v>7</v>
      </c>
      <c r="E7" s="177" t="str">
        <f>IF('DATA AWAL'!$D$7="","",'DATA AWAL'!$D$7)</f>
        <v>Pendidikan Pancasila dan Kewarganegaraan</v>
      </c>
      <c r="F7" s="177"/>
      <c r="G7" s="177"/>
      <c r="H7" s="177"/>
    </row>
    <row r="8" spans="2:8" ht="18.75" customHeight="1" x14ac:dyDescent="0.2">
      <c r="C8" s="165" t="s">
        <v>15</v>
      </c>
      <c r="D8" s="166" t="s">
        <v>7</v>
      </c>
      <c r="E8" s="347" t="str">
        <f>IF('DATA AWAL'!$D$8="","",'DATA AWAL'!$D$8)</f>
        <v>XII</v>
      </c>
      <c r="F8" s="347"/>
      <c r="G8" s="347"/>
    </row>
    <row r="9" spans="2:8" ht="18.75" customHeight="1" x14ac:dyDescent="0.2">
      <c r="C9" s="165" t="s">
        <v>14</v>
      </c>
      <c r="D9" s="166" t="s">
        <v>7</v>
      </c>
      <c r="E9" s="347" t="str">
        <f>IF('DATA AWAL'!$D$9="","",'DATA AWAL'!$D$9)</f>
        <v>MIPA</v>
      </c>
      <c r="F9" s="347"/>
      <c r="G9" s="347"/>
    </row>
    <row r="10" spans="2:8" ht="18.75" customHeight="1" x14ac:dyDescent="0.2">
      <c r="C10" s="165" t="s">
        <v>4</v>
      </c>
      <c r="D10" s="166" t="s">
        <v>7</v>
      </c>
      <c r="E10" s="347" t="str">
        <f>IF('DATA AWAL'!$D$10="","",'DATA AWAL'!$D$10)</f>
        <v>2017-2018</v>
      </c>
      <c r="F10" s="347"/>
      <c r="G10" s="347"/>
    </row>
    <row r="13" spans="2:8" ht="15.75" x14ac:dyDescent="0.2">
      <c r="B13" s="12" t="s">
        <v>16</v>
      </c>
      <c r="C13" s="13" t="s">
        <v>17</v>
      </c>
    </row>
    <row r="14" spans="2:8" ht="15.75" x14ac:dyDescent="0.2">
      <c r="C14" s="11"/>
    </row>
    <row r="16" spans="2:8" ht="15" customHeight="1" x14ac:dyDescent="0.2">
      <c r="B16" s="341" t="s">
        <v>8</v>
      </c>
      <c r="C16" s="341" t="s">
        <v>9</v>
      </c>
      <c r="D16" s="341"/>
      <c r="E16" s="341" t="s">
        <v>90</v>
      </c>
      <c r="F16" s="341"/>
      <c r="G16" s="341"/>
      <c r="H16" s="341" t="s">
        <v>0</v>
      </c>
    </row>
    <row r="17" spans="2:8" ht="15" customHeight="1" thickBot="1" x14ac:dyDescent="0.25">
      <c r="B17" s="342"/>
      <c r="C17" s="342"/>
      <c r="D17" s="342"/>
      <c r="E17" s="18" t="s">
        <v>11</v>
      </c>
      <c r="F17" s="18" t="s">
        <v>12</v>
      </c>
      <c r="G17" s="18" t="s">
        <v>13</v>
      </c>
      <c r="H17" s="342"/>
    </row>
    <row r="18" spans="2:8" ht="22.5" customHeight="1" thickTop="1" x14ac:dyDescent="0.2">
      <c r="B18" s="3">
        <v>1</v>
      </c>
      <c r="C18" s="343" t="s">
        <v>78</v>
      </c>
      <c r="D18" s="343"/>
      <c r="E18" s="4">
        <v>5</v>
      </c>
      <c r="F18" s="4">
        <v>3</v>
      </c>
      <c r="G18" s="4">
        <f>E18-F18</f>
        <v>2</v>
      </c>
      <c r="H18" s="5"/>
    </row>
    <row r="19" spans="2:8" ht="22.5" customHeight="1" x14ac:dyDescent="0.2">
      <c r="B19" s="6">
        <f>IF(C19="","",B18+1)</f>
        <v>2</v>
      </c>
      <c r="C19" s="344" t="s">
        <v>79</v>
      </c>
      <c r="D19" s="344"/>
      <c r="E19" s="7">
        <v>4</v>
      </c>
      <c r="F19" s="7">
        <f>DATA!AO43</f>
        <v>0</v>
      </c>
      <c r="G19" s="7">
        <f>E19-F19</f>
        <v>4</v>
      </c>
      <c r="H19" s="8"/>
    </row>
    <row r="20" spans="2:8" ht="22.5" customHeight="1" x14ac:dyDescent="0.2">
      <c r="B20" s="6">
        <f>IF(C20="","",B19+1)</f>
        <v>3</v>
      </c>
      <c r="C20" s="344" t="s">
        <v>80</v>
      </c>
      <c r="D20" s="344"/>
      <c r="E20" s="7">
        <v>5</v>
      </c>
      <c r="F20" s="7">
        <f>DATA!AR43</f>
        <v>0</v>
      </c>
      <c r="G20" s="160">
        <f t="shared" ref="G20:G23" si="0">E20-F20</f>
        <v>5</v>
      </c>
      <c r="H20" s="8"/>
    </row>
    <row r="21" spans="2:8" ht="22.5" customHeight="1" x14ac:dyDescent="0.2">
      <c r="B21" s="6">
        <f>IF(C21="","",B20+1)</f>
        <v>4</v>
      </c>
      <c r="C21" s="344" t="s">
        <v>81</v>
      </c>
      <c r="D21" s="344"/>
      <c r="E21" s="7">
        <v>5</v>
      </c>
      <c r="F21" s="7">
        <f>DATA!AU43</f>
        <v>0</v>
      </c>
      <c r="G21" s="160">
        <f t="shared" si="0"/>
        <v>5</v>
      </c>
      <c r="H21" s="8"/>
    </row>
    <row r="22" spans="2:8" ht="22.5" customHeight="1" x14ac:dyDescent="0.2">
      <c r="B22" s="6">
        <f>IF(C22="","",B21+1)</f>
        <v>5</v>
      </c>
      <c r="C22" s="344" t="s">
        <v>82</v>
      </c>
      <c r="D22" s="344"/>
      <c r="E22" s="7">
        <v>4</v>
      </c>
      <c r="F22" s="7">
        <f>DATA!AX43</f>
        <v>0</v>
      </c>
      <c r="G22" s="160">
        <f t="shared" si="0"/>
        <v>4</v>
      </c>
      <c r="H22" s="8"/>
    </row>
    <row r="23" spans="2:8" ht="22.5" customHeight="1" x14ac:dyDescent="0.2">
      <c r="B23" s="6">
        <f>IF(C23="","",B22+1)</f>
        <v>6</v>
      </c>
      <c r="C23" s="344" t="s">
        <v>83</v>
      </c>
      <c r="D23" s="344"/>
      <c r="E23" s="7">
        <v>5</v>
      </c>
      <c r="F23" s="7">
        <f>DATA!BA43</f>
        <v>0</v>
      </c>
      <c r="G23" s="160">
        <f t="shared" si="0"/>
        <v>5</v>
      </c>
      <c r="H23" s="8"/>
    </row>
    <row r="24" spans="2:8" ht="22.5" customHeight="1" x14ac:dyDescent="0.2">
      <c r="B24" s="9"/>
      <c r="C24" s="345" t="s">
        <v>1</v>
      </c>
      <c r="D24" s="345"/>
      <c r="E24" s="14">
        <f>SUM(E18:E23)</f>
        <v>28</v>
      </c>
      <c r="F24" s="14">
        <f>SUM(F18:F23)</f>
        <v>3</v>
      </c>
      <c r="G24" s="14">
        <f>SUM(G18:G23)</f>
        <v>25</v>
      </c>
      <c r="H24" s="10"/>
    </row>
    <row r="27" spans="2:8" ht="15" x14ac:dyDescent="0.2">
      <c r="B27" s="341" t="s">
        <v>8</v>
      </c>
      <c r="C27" s="341" t="s">
        <v>9</v>
      </c>
      <c r="D27" s="341"/>
      <c r="E27" s="341" t="s">
        <v>91</v>
      </c>
      <c r="F27" s="341"/>
      <c r="G27" s="341"/>
      <c r="H27" s="341" t="s">
        <v>0</v>
      </c>
    </row>
    <row r="28" spans="2:8" ht="13.5" thickBot="1" x14ac:dyDescent="0.25">
      <c r="B28" s="342"/>
      <c r="C28" s="342"/>
      <c r="D28" s="342"/>
      <c r="E28" s="18" t="s">
        <v>11</v>
      </c>
      <c r="F28" s="18" t="s">
        <v>12</v>
      </c>
      <c r="G28" s="18" t="s">
        <v>13</v>
      </c>
      <c r="H28" s="342"/>
    </row>
    <row r="29" spans="2:8" ht="22.5" customHeight="1" thickTop="1" x14ac:dyDescent="0.2">
      <c r="B29" s="3">
        <f>IF(C29="","",1)</f>
        <v>1</v>
      </c>
      <c r="C29" s="343" t="s">
        <v>84</v>
      </c>
      <c r="D29" s="343"/>
      <c r="E29" s="4">
        <v>4</v>
      </c>
      <c r="F29" s="4">
        <v>0</v>
      </c>
      <c r="G29" s="4">
        <f t="shared" ref="G29:G34" si="1">E29-F29</f>
        <v>4</v>
      </c>
      <c r="H29" s="5"/>
    </row>
    <row r="30" spans="2:8" ht="22.5" customHeight="1" x14ac:dyDescent="0.2">
      <c r="B30" s="6">
        <f>IF(C30="","",B29+1)</f>
        <v>2</v>
      </c>
      <c r="C30" s="344" t="s">
        <v>85</v>
      </c>
      <c r="D30" s="344"/>
      <c r="E30" s="7">
        <v>4</v>
      </c>
      <c r="F30" s="7">
        <f>DATA!BG43</f>
        <v>0</v>
      </c>
      <c r="G30" s="7">
        <f t="shared" si="1"/>
        <v>4</v>
      </c>
      <c r="H30" s="8"/>
    </row>
    <row r="31" spans="2:8" ht="22.5" customHeight="1" x14ac:dyDescent="0.2">
      <c r="B31" s="6">
        <f>IF(C31="","",B30+1)</f>
        <v>3</v>
      </c>
      <c r="C31" s="344" t="s">
        <v>86</v>
      </c>
      <c r="D31" s="344"/>
      <c r="E31" s="7">
        <v>5</v>
      </c>
      <c r="F31" s="7">
        <f>DATA!BJ43</f>
        <v>0</v>
      </c>
      <c r="G31" s="7">
        <f t="shared" si="1"/>
        <v>5</v>
      </c>
      <c r="H31" s="8"/>
    </row>
    <row r="32" spans="2:8" ht="22.5" customHeight="1" x14ac:dyDescent="0.2">
      <c r="B32" s="6">
        <f>IF(C32="","",B31+1)</f>
        <v>4</v>
      </c>
      <c r="C32" s="344" t="s">
        <v>87</v>
      </c>
      <c r="D32" s="344"/>
      <c r="E32" s="7">
        <v>4</v>
      </c>
      <c r="F32" s="7">
        <f>DATA!BM43</f>
        <v>0</v>
      </c>
      <c r="G32" s="7">
        <f t="shared" si="1"/>
        <v>4</v>
      </c>
      <c r="H32" s="8"/>
    </row>
    <row r="33" spans="2:8" ht="22.5" customHeight="1" x14ac:dyDescent="0.2">
      <c r="B33" s="6">
        <f>IF(C33="","",B32+1)</f>
        <v>5</v>
      </c>
      <c r="C33" s="344" t="s">
        <v>88</v>
      </c>
      <c r="D33" s="344"/>
      <c r="E33" s="7">
        <v>4</v>
      </c>
      <c r="F33" s="7">
        <f>DATA!BP43</f>
        <v>0</v>
      </c>
      <c r="G33" s="7">
        <f t="shared" si="1"/>
        <v>4</v>
      </c>
      <c r="H33" s="8"/>
    </row>
    <row r="34" spans="2:8" ht="22.5" customHeight="1" x14ac:dyDescent="0.2">
      <c r="B34" s="6">
        <f>IF(C34="","",B33+1)</f>
        <v>6</v>
      </c>
      <c r="C34" s="344" t="s">
        <v>89</v>
      </c>
      <c r="D34" s="344"/>
      <c r="E34" s="7">
        <v>5</v>
      </c>
      <c r="F34" s="7">
        <f>DATA!BS43</f>
        <v>0</v>
      </c>
      <c r="G34" s="7">
        <f t="shared" si="1"/>
        <v>5</v>
      </c>
      <c r="H34" s="8"/>
    </row>
    <row r="35" spans="2:8" ht="22.5" customHeight="1" x14ac:dyDescent="0.2">
      <c r="B35" s="9"/>
      <c r="C35" s="345" t="s">
        <v>1</v>
      </c>
      <c r="D35" s="345"/>
      <c r="E35" s="14">
        <f>SUM(E29:E34)</f>
        <v>26</v>
      </c>
      <c r="F35" s="14">
        <f>SUM(F29:F34)</f>
        <v>0</v>
      </c>
      <c r="G35" s="14">
        <f>SUM(G29:G34)</f>
        <v>26</v>
      </c>
      <c r="H35" s="10"/>
    </row>
    <row r="37" spans="2:8" x14ac:dyDescent="0.2">
      <c r="C37" t="str">
        <f>IF('DATA AWAL'!$D$13="","","Mengetahui,")</f>
        <v>Mengetahui,</v>
      </c>
      <c r="G37" s="17" t="str">
        <f>IF('DATA AWAL'!$D$11="","",'DATA AWAL'!$D$11&amp;", "&amp;'DATA AWAL'!$D$12)</f>
        <v>Purwokerto, 17 Juli 2017</v>
      </c>
    </row>
    <row r="38" spans="2:8" ht="30" customHeight="1" x14ac:dyDescent="0.2">
      <c r="C38" s="340" t="str">
        <f>IF('DATA AWAL'!$D$13="","",'DATA AWAL'!$B$13&amp;" "&amp;'DATA AWAL'!$D$4&amp;" ,")</f>
        <v>KEPALA SEKOLAH SMAN 2 PURWOKERTO ,</v>
      </c>
      <c r="D38" s="340"/>
      <c r="E38" s="340"/>
      <c r="G38" s="340" t="str">
        <f>IF('DATA AWAL'!$B$5="","",'DATA AWAL'!$B$5&amp;" "&amp;'DATA AWAL'!$B$7&amp;" "&amp;'DATA AWAL'!$D$7&amp;",")</f>
        <v>GURU MATA PELAJARAN Pendidikan Pancasila dan Kewarganegaraan,</v>
      </c>
      <c r="H38" s="340"/>
    </row>
    <row r="42" spans="2:8" x14ac:dyDescent="0.2">
      <c r="C42" t="str">
        <f>IF('DATA AWAL'!$D$13="","",'DATA AWAL'!$D$13)</f>
        <v>Drs. H. TOHAR, M.Si</v>
      </c>
      <c r="G42" t="str">
        <f>IF('DATA AWAL'!$D$5="","",'DATA AWAL'!$D$5)</f>
        <v>LANGGENG HADI P.</v>
      </c>
    </row>
    <row r="43" spans="2:8" x14ac:dyDescent="0.2">
      <c r="C43" t="str">
        <f>IF('DATA AWAL'!$D$14="","",'DATA AWAL'!$B$14&amp;". "&amp;'DATA AWAL'!$D$14)</f>
        <v>NIP. 196307101994121002</v>
      </c>
      <c r="G43" t="str">
        <f>IF('DATA AWAL'!$D$6="","",'DATA AWAL'!$B$6&amp;". "&amp;'DATA AWAL'!$D$6)</f>
        <v>NIP. 196906281992031006</v>
      </c>
    </row>
  </sheetData>
  <mergeCells count="31">
    <mergeCell ref="C35:D35"/>
    <mergeCell ref="C29:D29"/>
    <mergeCell ref="C30:D30"/>
    <mergeCell ref="C31:D31"/>
    <mergeCell ref="C32:D32"/>
    <mergeCell ref="C33:D33"/>
    <mergeCell ref="C34:D34"/>
    <mergeCell ref="E16:G16"/>
    <mergeCell ref="B2:H2"/>
    <mergeCell ref="E4:G4"/>
    <mergeCell ref="E8:G8"/>
    <mergeCell ref="E10:G10"/>
    <mergeCell ref="E9:G9"/>
    <mergeCell ref="E5:G5"/>
    <mergeCell ref="E6:G6"/>
    <mergeCell ref="G38:H38"/>
    <mergeCell ref="C38:E38"/>
    <mergeCell ref="C16:D17"/>
    <mergeCell ref="B16:B17"/>
    <mergeCell ref="H16:H17"/>
    <mergeCell ref="C18:D18"/>
    <mergeCell ref="B27:B28"/>
    <mergeCell ref="C27:D28"/>
    <mergeCell ref="E27:G27"/>
    <mergeCell ref="H27:H28"/>
    <mergeCell ref="C19:D19"/>
    <mergeCell ref="C20:D20"/>
    <mergeCell ref="C21:D21"/>
    <mergeCell ref="C22:D22"/>
    <mergeCell ref="C23:D23"/>
    <mergeCell ref="C24:D24"/>
  </mergeCells>
  <conditionalFormatting sqref="C18:D23">
    <cfRule type="expression" dxfId="26" priority="11" stopIfTrue="1">
      <formula>NOT(ISERROR(SEARCH("",$C18)))</formula>
    </cfRule>
  </conditionalFormatting>
  <conditionalFormatting sqref="E18:G24">
    <cfRule type="expression" dxfId="25" priority="10" stopIfTrue="1">
      <formula>NOT(ISERROR(SEARCH("",E18)))</formula>
    </cfRule>
  </conditionalFormatting>
  <conditionalFormatting sqref="C29:D34">
    <cfRule type="expression" dxfId="24" priority="3" stopIfTrue="1">
      <formula>NOT(ISERROR(SEARCH("",$C29)))</formula>
    </cfRule>
  </conditionalFormatting>
  <conditionalFormatting sqref="E29:G35">
    <cfRule type="expression" dxfId="23" priority="2" stopIfTrue="1">
      <formula>NOT(ISERROR(SEARCH("",E29)))</formula>
    </cfRule>
  </conditionalFormatting>
  <conditionalFormatting sqref="E29:G34">
    <cfRule type="expression" dxfId="22" priority="1" stopIfTrue="1">
      <formula>NOT(ISERROR(SEARCH("",E29)))</formula>
    </cfRule>
  </conditionalFormatting>
  <pageMargins left="0.7" right="0.7"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sheetPr>
  <dimension ref="A2:XFC63"/>
  <sheetViews>
    <sheetView showGridLines="0" showRowColHeaders="0" tabSelected="1" topLeftCell="A13" zoomScaleNormal="100" zoomScaleSheetLayoutView="100" workbookViewId="0">
      <selection activeCell="F16" sqref="F16"/>
    </sheetView>
  </sheetViews>
  <sheetFormatPr defaultColWidth="0" defaultRowHeight="12.75" x14ac:dyDescent="0.2"/>
  <cols>
    <col min="1" max="1" width="14" style="181" customWidth="1"/>
    <col min="2" max="2" width="5" style="181" customWidth="1"/>
    <col min="3" max="3" width="8.42578125" style="181" customWidth="1"/>
    <col min="4" max="4" width="40" style="181" customWidth="1"/>
    <col min="5" max="5" width="8.42578125" style="181" customWidth="1"/>
    <col min="6" max="6" width="49" style="181" customWidth="1"/>
    <col min="7" max="7" width="12.85546875" style="181" customWidth="1"/>
    <col min="8" max="8" width="8.42578125" style="181" customWidth="1"/>
    <col min="9" max="9" width="12.85546875" style="181" customWidth="1"/>
    <col min="10" max="10" width="8.42578125" style="181" customWidth="1"/>
    <col min="11" max="11" width="3.140625" style="181" customWidth="1"/>
    <col min="12" max="13" width="9.140625" style="224" hidden="1"/>
    <col min="14" max="14" width="9.140625" style="229" hidden="1"/>
    <col min="15" max="15" width="7.140625" style="229" hidden="1"/>
    <col min="16" max="17" width="4.42578125" style="229" hidden="1"/>
    <col min="18" max="18" width="6.28515625" style="229" hidden="1"/>
    <col min="19" max="19" width="6.28515625" style="225" hidden="1"/>
    <col min="20" max="20" width="6.28515625" style="229" hidden="1"/>
    <col min="21" max="21" width="6.28515625" style="225" hidden="1"/>
    <col min="22" max="22" width="6.28515625" style="229" hidden="1"/>
    <col min="23" max="23" width="9.140625" style="229" hidden="1"/>
    <col min="24" max="25" width="3.7109375" style="229" hidden="1"/>
    <col min="26" max="26" width="9.140625" style="229" hidden="1"/>
    <col min="27" max="27" width="9.140625" style="225" hidden="1"/>
    <col min="28" max="28" width="9.140625" style="229" hidden="1"/>
    <col min="29" max="43" width="9.140625" style="225" hidden="1"/>
    <col min="44" max="47" width="9.140625" style="226" hidden="1"/>
    <col min="48" max="16383" width="9.140625" style="224" hidden="1"/>
    <col min="16384" max="16384" width="3.42578125" style="224" hidden="1"/>
  </cols>
  <sheetData>
    <row r="2" spans="2:30" ht="27" x14ac:dyDescent="0.2">
      <c r="C2" s="359" t="s">
        <v>103</v>
      </c>
      <c r="D2" s="359"/>
      <c r="E2" s="359"/>
      <c r="F2" s="359"/>
      <c r="G2" s="359"/>
      <c r="H2" s="359"/>
      <c r="I2" s="359"/>
      <c r="J2" s="359"/>
    </row>
    <row r="4" spans="2:30" ht="18" customHeight="1" x14ac:dyDescent="0.2">
      <c r="D4" s="257" t="s">
        <v>2</v>
      </c>
      <c r="E4" s="182" t="s">
        <v>7</v>
      </c>
      <c r="F4" s="354" t="str">
        <f>IF('DATA AWAL'!$D$4="","",'DATA AWAL'!$D$4)</f>
        <v>SMAN 2 PURWOKERTO</v>
      </c>
      <c r="G4" s="354"/>
      <c r="H4" s="354"/>
      <c r="I4" s="354"/>
    </row>
    <row r="5" spans="2:30" ht="18" customHeight="1" x14ac:dyDescent="0.2">
      <c r="D5" s="257" t="s">
        <v>5</v>
      </c>
      <c r="E5" s="182" t="s">
        <v>7</v>
      </c>
      <c r="F5" s="354" t="str">
        <f>IF('DATA AWAL'!$D$5="","",'DATA AWAL'!$D$5)</f>
        <v>LANGGENG HADI P.</v>
      </c>
      <c r="G5" s="354"/>
      <c r="H5" s="354"/>
      <c r="I5" s="354"/>
    </row>
    <row r="6" spans="2:30" ht="18" customHeight="1" x14ac:dyDescent="0.2">
      <c r="D6" s="257" t="s">
        <v>6</v>
      </c>
      <c r="E6" s="182" t="s">
        <v>7</v>
      </c>
      <c r="F6" s="354" t="str">
        <f>IF('DATA AWAL'!$D$6="","",'DATA AWAL'!$D$6)</f>
        <v>196906281992031006</v>
      </c>
      <c r="G6" s="354"/>
      <c r="H6" s="354"/>
      <c r="I6" s="354"/>
    </row>
    <row r="7" spans="2:30" ht="18" customHeight="1" x14ac:dyDescent="0.2">
      <c r="D7" s="257" t="s">
        <v>3</v>
      </c>
      <c r="E7" s="182" t="s">
        <v>7</v>
      </c>
      <c r="F7" s="265" t="str">
        <f>IF('DATA AWAL'!$D$7="","",'DATA AWAL'!$D$7)</f>
        <v>Pendidikan Pancasila dan Kewarganegaraan</v>
      </c>
      <c r="G7" s="265"/>
      <c r="H7" s="265"/>
      <c r="I7" s="265"/>
      <c r="J7" s="265"/>
    </row>
    <row r="8" spans="2:30" ht="18" customHeight="1" x14ac:dyDescent="0.2">
      <c r="D8" s="257" t="s">
        <v>15</v>
      </c>
      <c r="E8" s="182" t="s">
        <v>7</v>
      </c>
      <c r="F8" s="354" t="str">
        <f>IF('DATA AWAL'!$D$8="","",'DATA AWAL'!$D$8)</f>
        <v>XII</v>
      </c>
      <c r="G8" s="354"/>
      <c r="H8" s="354"/>
      <c r="I8" s="354"/>
    </row>
    <row r="9" spans="2:30" ht="18" customHeight="1" x14ac:dyDescent="0.2">
      <c r="D9" s="257" t="s">
        <v>14</v>
      </c>
      <c r="E9" s="182" t="s">
        <v>7</v>
      </c>
      <c r="F9" s="354" t="str">
        <f>IF('DATA AWAL'!$D$9="","",'DATA AWAL'!$D$9)</f>
        <v>MIPA</v>
      </c>
      <c r="G9" s="354"/>
      <c r="H9" s="354"/>
      <c r="I9" s="354"/>
    </row>
    <row r="10" spans="2:30" ht="18" customHeight="1" x14ac:dyDescent="0.2">
      <c r="D10" s="257" t="s">
        <v>4</v>
      </c>
      <c r="E10" s="262" t="s">
        <v>7</v>
      </c>
      <c r="F10" s="354" t="str">
        <f>IF('DATA AWAL'!$D$10="","",'DATA AWAL'!$D$10)</f>
        <v>2017-2018</v>
      </c>
      <c r="G10" s="354"/>
      <c r="H10" s="354"/>
      <c r="I10" s="354"/>
    </row>
    <row r="11" spans="2:30" ht="71.25" customHeight="1" x14ac:dyDescent="0.2">
      <c r="D11" s="261" t="s">
        <v>360</v>
      </c>
      <c r="E11" s="262" t="s">
        <v>7</v>
      </c>
      <c r="F11" s="357" t="str">
        <f>IF($F$7="","",
IF(AND($F$7="Pendidikan Pancasila dan Kewarganegaraan",$F$8="X"),PPKN!M3,
IF(AND($F$7="Pendidikan Pancasila dan Kewarganegaraan",$F$8="XI"),PPKN!N3,
IF(AND($F$7="Pendidikan Pancasila dan Kewarganegaraan",$F$8="XII"),PPKN!O3,
IF(AND($F$7="Matematika",$F$8="X"),MAT!M3,
IF(AND($F$7="Matematika",$F$8="XI"),MAT!N3,
IF(AND($F$7="Matematika",$F$8="XII"),MAT!O3,
IF(AND($F$7="Muatan Lokal",$F$8="X"),MULOK!M3,
IF(AND($F$7="Muatan Lokal",$F$8="XI"),MULOK!N3,
IF(AND($F$7="Muatan Lokal",$F$8="XII"),MULOK!O3,
IF(AND($F$7="Pendidikan Jasmani dan Kesehatan",$F$8="X"),PENJAS!M3,
IF(AND($F$7="Pendidikan Jasmani dan Kesehatan",$F$8="XI"),PENJAS!N3,
IF(AND($F$7="Pendidikan Jasmani dan Kesehatan",$F$8="XII"),PENJAS!O3,
IF(AND($F$7="Sejarah Indonesia",$F$8="X"),SEJARAH_IND!M3,
IF(AND($F$7="Sejarah Indonesia",$F$8="XI"),SEJARAH_IND!N3,
IF(AND($F$7="Sejarah Indonesia",$F$8="XII"),SEJARAH_IND!O3
))))))))))))))))</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57"/>
      <c r="H11" s="357"/>
      <c r="I11" s="357"/>
      <c r="J11" s="357"/>
      <c r="N11" s="258"/>
      <c r="O11" s="258"/>
      <c r="P11" s="258"/>
      <c r="Q11" s="258"/>
      <c r="R11" s="258"/>
      <c r="T11" s="258"/>
      <c r="V11" s="258"/>
      <c r="W11" s="258"/>
      <c r="X11" s="258"/>
      <c r="Y11" s="258"/>
      <c r="Z11" s="258"/>
      <c r="AB11" s="258"/>
    </row>
    <row r="12" spans="2:30" ht="37.5" customHeight="1" x14ac:dyDescent="0.2">
      <c r="D12" s="261" t="s">
        <v>360</v>
      </c>
      <c r="E12" s="262" t="s">
        <v>7</v>
      </c>
      <c r="F12" s="357" t="str">
        <f>IF($F$7="","",
IF(AND($F$7="Pendidikan Pancasila dan Kewarganegaraan",$F$8="X"),PPKN!M4,
IF(AND($F$7="Pendidikan Pancasila dan Kewarganegaraan",$F$8="XI"),PPKN!N4,
IF(AND($F$7="Pendidikan Pancasila dan Kewarganegaraan",$F$8="XII"),PPKN!O4,
IF(AND($F$7="Matematika",$F$8="X"),MAT!M4,
IF(AND($F$7="Matematika",$F$8="XI"),MAT!N4,
IF(AND($F$7="Matematika",$F$8="XII"),MAT!O4,
IF(AND($F$7="Muatan Lokal",$F$8="X"),MULOK!M4,
IF(AND($F$7="Muatan Lokal",$F$8="XI"),MULOK!N4,
IF(AND($F$7="Muatan Lokal",$F$8="XII"),MULOK!O4,
IF(AND($F$7="Pendidikan Jasmani dan Kesehatan",$F$8="X"),PENJAS!M4,
IF(AND($F$7="Pendidikan Jasmani dan Kesehatan",$F$8="XI"),PENJAS!N4,
IF(AND($F$7="Pendidikan Jasmani dan Kesehatan",$F$8="XII"),PENJAS!O4,
IF(AND($F$7="Sejarah Indonesia",$F$8="X"),SEJARAH_IND!M4,
IF(AND($F$7="Sejarah Indonesia",$F$8="XI"),SEJARAH_IND!N4,
IF(AND($F$7="Sejarah Indonesia",$F$8="XII"),SEJARAH_IND!O4
))))))))))))))))</f>
        <v>4. Mengolah, menalar, menyaji, dan mencipta dalam ranah konkret dan ranah abstrak terkait dengan pengembangan dari yang dipelajarinya di sekolah secara mandiri serta bertindak secara efektif dan kreatif, dan mampu menggunakan metoda sesuai kaidah keilmuan</v>
      </c>
      <c r="G12" s="357"/>
      <c r="H12" s="357"/>
      <c r="I12" s="357"/>
      <c r="J12" s="357"/>
      <c r="N12" s="258"/>
      <c r="O12" s="258"/>
      <c r="P12" s="258"/>
      <c r="Q12" s="258"/>
      <c r="R12" s="258"/>
      <c r="T12" s="258"/>
      <c r="V12" s="258"/>
      <c r="W12" s="258"/>
      <c r="X12" s="258"/>
      <c r="Y12" s="258"/>
      <c r="Z12" s="258"/>
      <c r="AB12" s="258"/>
    </row>
    <row r="14" spans="2:30" ht="27.75" customHeight="1" x14ac:dyDescent="0.2">
      <c r="B14" s="348" t="s">
        <v>24</v>
      </c>
      <c r="C14" s="350" t="s">
        <v>116</v>
      </c>
      <c r="D14" s="350"/>
      <c r="E14" s="350" t="s">
        <v>117</v>
      </c>
      <c r="F14" s="350"/>
      <c r="G14" s="355" t="s">
        <v>92</v>
      </c>
      <c r="H14" s="356"/>
      <c r="I14" s="352" t="s">
        <v>93</v>
      </c>
      <c r="J14" s="353"/>
    </row>
    <row r="15" spans="2:30" ht="27.75" customHeight="1" thickBot="1" x14ac:dyDescent="0.25">
      <c r="B15" s="349"/>
      <c r="C15" s="351"/>
      <c r="D15" s="351"/>
      <c r="E15" s="351"/>
      <c r="F15" s="351"/>
      <c r="G15" s="204" t="s">
        <v>135</v>
      </c>
      <c r="H15" s="217" t="s">
        <v>136</v>
      </c>
      <c r="I15" s="204" t="s">
        <v>135</v>
      </c>
      <c r="J15" s="183" t="s">
        <v>136</v>
      </c>
      <c r="O15" s="358" t="s">
        <v>92</v>
      </c>
      <c r="P15" s="358"/>
      <c r="Q15" s="358"/>
      <c r="R15" s="358"/>
      <c r="S15" s="358"/>
      <c r="T15" s="358"/>
      <c r="U15" s="358"/>
      <c r="V15" s="358"/>
      <c r="W15" s="358" t="s">
        <v>93</v>
      </c>
      <c r="X15" s="358"/>
      <c r="Y15" s="358"/>
      <c r="Z15" s="358"/>
      <c r="AA15" s="358"/>
      <c r="AB15" s="358"/>
      <c r="AC15" s="358"/>
      <c r="AD15" s="358"/>
    </row>
    <row r="16" spans="2:30" ht="93" customHeight="1" thickTop="1" x14ac:dyDescent="0.2">
      <c r="B16" s="184" t="str">
        <f>IF(F7="",F7,"1")</f>
        <v>1</v>
      </c>
      <c r="C16" s="185" t="str">
        <f>IF($F$7="","",
IF(AND($F$7="Pendidikan Pancasila dan Kewarganegaraan",$F$8="X"),PPKN!A3,
IF(AND($F$7="Pendidikan Pancasila dan Kewarganegaraan",$F$8="XI"),PPKN!E3,
IF(AND($F$7="Pendidikan Pancasila dan Kewarganegaraan",$F$8="XII"),PPKN!I3,
IF(AND($F$7="Matematika",$F$8="X"),MAT!A3,
IF(AND($F$7="Matematika",$F$8="XI"),MAT!E3,
IF(AND($F$7="Matematika",$F$8="XII"),MAT!I3,
IF(AND($F$7="Sejarah Indonesia",$F$8="X"),SEJARAH_IND!A3,
IF(AND($F$7="Sejarah Indonesia",$F$8="XI"),SEJARAH_IND!E3,
IF(AND($F$7="Sejarah Indonesia",$F$8="XII"),SEJARAH_IND!I3,
IF(AND($F$7="Pendidikan Jasmani dan Kesehatan",$F$8="X"),PENJAS!A3,
IF(AND($F$7="Pendidikan Jasmani dan Kesehatan",$F$8="XI"),PENJAS!E3,
IF(AND($F$7="Pendidikan Jasmani dan Kesehatan",$F$8="XII"),PENJAS!I3,
IF(AND($F$7="Muatan Lokal",$F$8="X"),MULOK!A3,
IF(AND($F$7="Muatan Lokal",$F$8="XI"),MULOK!E3,
IF(AND($F$7="Muatan Lokal",$F$8="XII"),MULOK!I3
))))
))))))))))))</f>
        <v>3.1</v>
      </c>
      <c r="D16" s="186" t="str">
        <f>IF($F$7="","",
IF(AND($F$7="Pendidikan Pancasila dan Kewarganegaraan",$F$8="X"),PPKN!B3,
IF(AND($F$7="Pendidikan Pancasila dan Kewarganegaraan",$F$8="XI"),PPKN!F3,
IF(AND($F$7="Pendidikan Pancasila dan Kewarganegaraan",$F$8="XII"),PPKN!J3,
IF(AND($F$7="Matematika",$F$8="X"),MAT!B3,
IF(AND($F$7="Matematika",$F$8="XI"),MAT!F3,
IF(AND($F$7="Matematika",$F$8="XII"),MAT!J3,
IF(AND($F$7="Muatan Lokal",$F$8="X"),MULOK!B3,
IF(AND($F$7="Muatan Lokal",$F$8="XI"),MULOK!F3,
IF(AND($F$7="Muatan Lokal",$F$8="XII"),MULOK!J3,
IF(AND($F$7="Pendidikan Jasmani dan Kesehatan",$F$8="X"),PENJAS!B3,
IF(AND($F$7="Pendidikan Jasmani dan Kesehatan",$F$8="XI"),PENJAS!F3,
IF(AND($F$7="Pendidikan Jasmani dan Kesehatan",$F$8="XII"),PENJAS!J3,
IF(AND($F$7="Sejarah Indonesia",$F$8="X"),SEJARAH_IND!B3,
IF(AND($F$7="Sejarah Indonesia",$F$8="XI"),SEJARAH_IND!F3,
IF(AND($F$7="Sejarah Indonesia",$F$8="XII"),SEJARAH_IND!J3
))))))))))))))))</f>
        <v>Menganalisis nilai-nilai Pancasila terkait dengan kasus-kasus pelanggaran hak dan pengingkaran kewajiban warga negara dalam kehidupan berbangsa dan bernegara</v>
      </c>
      <c r="E16" s="192" t="str">
        <f>IF($F$7="","",
IF(AND($F$7="Pendidikan Pancasila dan Kewarganegaraan",$F$8="X"),PPKN!C3,
IF(AND($F$7="Pendidikan Pancasila dan Kewarganegaraan",$F$8="XI"),PPKN!G3,
IF(AND($F$7="Pendidikan Pancasila dan Kewarganegaraan",$F$8="XII"),PPKN!K3,
IF(AND($F$7="Matematika",$F$8="X"),MAT!C3,
IF(AND($F$7="Matematika",$F$8="XI"),MAT!G3,
IF(AND($F$7="Matematika",$F$8="XII"),MAT!K3,
IF(AND($F$7="Muatan Lokal",$F$8="X"),MULOK!C3,
IF(AND($F$7="Muatan Lokal",$F$8="XI"),MULOK!G3,
IF(AND($F$7="Muatan Lokal",$F$8="XII"),MULOK!K3,
IF(AND($F$7="Pendidikan Jasmani dan Kesehatan",$F$8="X"),PENJAS!C3,
IF(AND($F$7="Pendidikan Jasmani dan Kesehatan",$F$8="XI"),PENJAS!G3,
IF(AND($F$7="Pendidikan Jasmani dan Kesehatan",$F$8="XII"),PENJAS!K3,
IF(AND($F$7="Sejarah Indonesia",$F$8="X"),SEJARAH_IND!C3,
IF(AND($F$7="Sejarah Indonesia",$F$8="XI"),SEJARAH_IND!G3,
IF(AND($F$7="Sejarah Indonesia",$F$8="XII"),SEJARAH_IND!K3
))))))))))))))))</f>
        <v>4.1</v>
      </c>
      <c r="F16" s="186" t="str">
        <f>IF($F$7="","",
IF(AND($F$7="Pendidikan Pancasila dan Kewarganegaraan",$F$8="X"),PPKN!D3,
IF(AND($F$7="Pendidikan Pancasila dan Kewarganegaraan",$F$8="XI"),PPKN!H3,
IF(AND($F$7="Pendidikan Pancasila dan Kewarganegaraan",$F$8="XII"),PPKN!L3,
IF(AND($F$7="Matematika",$F$8="X"),MAT!D3,
IF(AND($F$7="Matematika",$F$8="XI"),MAT!H3,
IF(AND($F$7="Matematika",$F$8="XII"),MAT!L3,
IF(AND($F$7="Muatan Lokal",$F$8="X"),MULOK!D3,
IF(AND($F$7="Muatan Lokal",$F$8="XI"),MULOK!H3,
IF(AND($F$7="Muatan Lokal",$F$8="XII"),MULOK!L3,
IF(AND($F$7="Pendidikan Jasmani dan Kesehatan",$F$8="X"),PENJAS!D3,
IF(AND($F$7="Pendidikan Jasmani dan Kesehatan",$F$8="XI"),PENJAS!H3,
IF(AND($F$7="Pendidikan Jasmani dan Kesehatan",$F$8="XII"),PENJAS!L3,
IF(AND($F$7="Sejarah Indonesia",$F$8="X"),SEJARAH_IND!D3,
IF(AND($F$7="Sejarah Indonesia",$F$8="XI"),SEJARAH_IND!H3,
IF(AND($F$7="Sejarah Indonesia",$F$8="XII"),SEJARAH_IND!L3
))))))))))))))))</f>
        <v>Menyaji hasil analisis nilai-nilai Pancasila terkait dengan kasus-kasus pelanggaran hak dan pengingkaran kewajiban warga negara dalam kehidupan berbangsa dan bernegara</v>
      </c>
      <c r="G16" s="214"/>
      <c r="H16" s="214"/>
      <c r="I16" s="214"/>
      <c r="J16" s="187"/>
      <c r="N16" s="229">
        <v>1</v>
      </c>
      <c r="O16" s="229" t="b">
        <v>0</v>
      </c>
      <c r="P16" s="229">
        <f>IF(O16=FALSE,0,1)</f>
        <v>0</v>
      </c>
      <c r="Q16" s="229" t="str">
        <f>IF(P16=0,"",B16)</f>
        <v/>
      </c>
      <c r="R16" s="229" t="str">
        <f>IF(P16=0,"",C16)</f>
        <v/>
      </c>
      <c r="S16" s="225" t="str">
        <f>IF(P16=0,"",D16)</f>
        <v/>
      </c>
      <c r="T16" s="229" t="str">
        <f>IF(P16=0,"",E16)</f>
        <v/>
      </c>
      <c r="U16" s="225" t="str">
        <f>IF(P16=0,"",F16)</f>
        <v/>
      </c>
      <c r="V16" s="229" t="str">
        <f>IF(P16=0,"",G16)</f>
        <v/>
      </c>
      <c r="W16" s="229" t="b">
        <v>0</v>
      </c>
      <c r="X16" s="229">
        <f>IF(W16=FALSE,0,1)</f>
        <v>0</v>
      </c>
      <c r="Y16" s="229" t="str">
        <f t="shared" ref="Y16:Y55" si="0">IF(X16=0,"",B16)</f>
        <v/>
      </c>
      <c r="Z16" s="229" t="str">
        <f t="shared" ref="Z16:Z55" si="1">IF(X16=0,"",C16)</f>
        <v/>
      </c>
      <c r="AA16" s="225" t="str">
        <f t="shared" ref="AA16:AA55" si="2">IF(X16=0,"",D16)</f>
        <v/>
      </c>
      <c r="AB16" s="229" t="str">
        <f t="shared" ref="AB16:AB55" si="3">IF(X16=0,"",E16)</f>
        <v/>
      </c>
      <c r="AC16" s="225" t="str">
        <f t="shared" ref="AC16:AC55" si="4">IF(X16=0,"",F16)</f>
        <v/>
      </c>
      <c r="AD16" s="229" t="str">
        <f>IF(X16=0,"",I16)</f>
        <v/>
      </c>
    </row>
    <row r="17" spans="2:30" ht="93" customHeight="1" x14ac:dyDescent="0.2">
      <c r="B17" s="185">
        <f>IF(C16="","",B16+1)</f>
        <v>2</v>
      </c>
      <c r="C17" s="185" t="str">
        <f>IF($F$7="","",
IF(AND($F$7="Pendidikan Pancasila dan Kewarganegaraan",$F$8="X"),PPKN!A4,
IF(AND($F$7="Pendidikan Pancasila dan Kewarganegaraan",$F$8="XI"),PPKN!E4,
IF(AND($F$7="Pendidikan Pancasila dan Kewarganegaraan",$F$8="XII"),PPKN!I4,
IF(AND($F$7="Matematika",$F$8="X"),MAT!A4,
IF(AND($F$7="Matematika",$F$8="XI"),MAT!E4,
IF(AND($F$7="Matematika",$F$8="XII"),MAT!I4,
IF(AND($F$7="Sejarah Indonesia",$F$8="X"),SEJARAH_IND!A4,
IF(AND($F$7="Sejarah Indonesia",$F$8="XI"),SEJARAH_IND!E4,
IF(AND($F$7="Sejarah Indonesia",$F$8="XII"),SEJARAH_IND!I4,
IF(AND($F$7="Pendidikan Jasmani dan Kesehatan",$F$8="X"),PENJAS!A4,
IF(AND($F$7="Pendidikan Jasmani dan Kesehatan",$F$8="XI"),PENJAS!E4,
IF(AND($F$7="Pendidikan Jasmani dan Kesehatan",$F$8="XII"),PENJAS!I4,
IF(AND($F$7="Muatan Lokal",$F$8="X"),MULOK!A4,
IF(AND($F$7="Muatan Lokal",$F$8="XI"),MULOK!E4,
IF(AND($F$7="Muatan Lokal",$F$8="XII"),MULOK!I4
))))
))))))))))))</f>
        <v>3.2</v>
      </c>
      <c r="D17" s="186" t="str">
        <f>IF($F$7="","",
IF(AND($F$7="Pendidikan Pancasila dan Kewarganegaraan",$F$8="X"),PPKN!B4,
IF(AND($F$7="Pendidikan Pancasila dan Kewarganegaraan",$F$8="XI"),PPKN!F4,
IF(AND($F$7="Pendidikan Pancasila dan Kewarganegaraan",$F$8="XII"),PPKN!J4,
IF(AND($F$7="Matematika",$F$8="X"),MAT!B4,
IF(AND($F$7="Matematika",$F$8="XI"),MAT!F4,
IF(AND($F$7="Matematika",$F$8="XII"),MAT!J4,
IF(AND($F$7="Muatan Lokal",$F$8="X"),MULOK!B4,
IF(AND($F$7="Muatan Lokal",$F$8="XI"),MULOK!F4,
IF(AND($F$7="Muatan Lokal",$F$8="XII"),MULOK!J4,
IF(AND($F$7="Pendidikan Jasmani dan Kesehatan",$F$8="X"),PENJAS!B4,
IF(AND($F$7="Pendidikan Jasmani dan Kesehatan",$F$8="XI"),PENJAS!F4,
IF(AND($F$7="Pendidikan Jasmani dan Kesehatan",$F$8="XII"),PENJAS!J4,
IF(AND($F$7="Sejarah Indonesia",$F$8="X"),SEJARAH_IND!B4,
IF(AND($F$7="Sejarah Indonesia",$F$8="XI"),SEJARAH_IND!F4,
IF(AND($F$7="Sejarah Indonesia",$F$8="XII"),SEJARAH_IND!J4
))))))))))))))))</f>
        <v>Mengevaluasi praktik perlindungan dan penegakan hukum untuk menjamin keadilan dan kedamaian</v>
      </c>
      <c r="E17" s="192" t="str">
        <f>IF($F$7="","",
IF(AND($F$7="Pendidikan Pancasila dan Kewarganegaraan",$F$8="X"),PPKN!C4,
IF(AND($F$7="Pendidikan Pancasila dan Kewarganegaraan",$F$8="XI"),PPKN!G4,
IF(AND($F$7="Pendidikan Pancasila dan Kewarganegaraan",$F$8="XII"),PPKN!K4,
IF(AND($F$7="Matematika",$F$8="X"),MAT!C4,
IF(AND($F$7="Matematika",$F$8="XI"),MAT!G4,
IF(AND($F$7="Matematika",$F$8="XII"),MAT!K4,
IF(AND($F$7="Muatan Lokal",$F$8="X"),MULOK!C4,
IF(AND($F$7="Muatan Lokal",$F$8="XI"),MULOK!G4,
IF(AND($F$7="Muatan Lokal",$F$8="XII"),MULOK!K4,
IF(AND($F$7="Pendidikan Jasmani dan Kesehatan",$F$8="X"),PENJAS!C4,
IF(AND($F$7="Pendidikan Jasmani dan Kesehatan",$F$8="XI"),PENJAS!G4,
IF(AND($F$7="Pendidikan Jasmani dan Kesehatan",$F$8="XII"),PENJAS!K4,
IF(AND($F$7="Sejarah Indonesia",$F$8="X"),SEJARAH_IND!C4,
IF(AND($F$7="Sejarah Indonesia",$F$8="XI"),SEJARAH_IND!G4,
IF(AND($F$7="Sejarah Indonesia",$F$8="XII"),SEJARAH_IND!K4
))))))))))))))))</f>
        <v>4.2</v>
      </c>
      <c r="F17" s="186" t="str">
        <f>IF($F$7="","",
IF(AND($F$7="Pendidikan Pancasila dan Kewarganegaraan",$F$8="X"),PPKN!D4,
IF(AND($F$7="Pendidikan Pancasila dan Kewarganegaraan",$F$8="XI"),PPKN!H4,
IF(AND($F$7="Pendidikan Pancasila dan Kewarganegaraan",$F$8="XII"),PPKN!L4,
IF(AND($F$7="Matematika",$F$8="X"),MAT!D4,
IF(AND($F$7="Matematika",$F$8="XI"),MAT!H4,
IF(AND($F$7="Matematika",$F$8="XII"),MAT!L4,
IF(AND($F$7="Muatan Lokal",$F$8="X"),MULOK!D4,
IF(AND($F$7="Muatan Lokal",$F$8="XI"),MULOK!H4,
IF(AND($F$7="Muatan Lokal",$F$8="XII"),MULOK!L4,
IF(AND($F$7="Pendidikan Jasmani dan Kesehatan",$F$8="X"),PENJAS!D4,
IF(AND($F$7="Pendidikan Jasmani dan Kesehatan",$F$8="XI"),PENJAS!H4,
IF(AND($F$7="Pendidikan Jasmani dan Kesehatan",$F$8="XII"),PENJAS!L4,
IF(AND($F$7="Sejarah Indonesia",$F$8="X"),SEJARAH_IND!D4,
IF(AND($F$7="Sejarah Indonesia",$F$8="XI"),SEJARAH_IND!H4,
IF(AND($F$7="Sejarah Indonesia",$F$8="XII"),SEJARAH_IND!L4
))))))))))))))))</f>
        <v>Mendemonstrasikan hasil evaluasi praktik perlindungan dan penegakan hukum untuk menjamin keadilan dan kedamaian</v>
      </c>
      <c r="G17" s="215"/>
      <c r="H17" s="215"/>
      <c r="I17" s="215"/>
      <c r="J17" s="189"/>
      <c r="N17" s="229">
        <v>2</v>
      </c>
      <c r="O17" s="229" t="b">
        <v>0</v>
      </c>
      <c r="P17" s="229">
        <f t="shared" ref="P17:P55" si="5">IF(O17=FALSE,0,1)</f>
        <v>0</v>
      </c>
      <c r="Q17" s="229" t="str">
        <f t="shared" ref="Q17:Q55" si="6">IF(P17=0,"",B17)</f>
        <v/>
      </c>
      <c r="R17" s="229" t="str">
        <f t="shared" ref="R17:R55" si="7">IF(P17=0,"",C17)</f>
        <v/>
      </c>
      <c r="S17" s="225" t="str">
        <f t="shared" ref="S17:S55" si="8">IF(P17=0,"",D17)</f>
        <v/>
      </c>
      <c r="T17" s="229" t="str">
        <f t="shared" ref="T17:T55" si="9">IF(P17=0,"",E17)</f>
        <v/>
      </c>
      <c r="U17" s="225" t="str">
        <f t="shared" ref="U17:U55" si="10">IF(P17=0,"",F17)</f>
        <v/>
      </c>
      <c r="V17" s="229" t="str">
        <f t="shared" ref="V17:V54" si="11">IF(P17=0,"",G17)</f>
        <v/>
      </c>
      <c r="W17" s="229" t="b">
        <v>0</v>
      </c>
      <c r="X17" s="229">
        <f t="shared" ref="X17:X55" si="12">IF(W17=FALSE,0,1)</f>
        <v>0</v>
      </c>
      <c r="Y17" s="229" t="str">
        <f t="shared" si="0"/>
        <v/>
      </c>
      <c r="Z17" s="229" t="str">
        <f t="shared" si="1"/>
        <v/>
      </c>
      <c r="AA17" s="225" t="str">
        <f t="shared" si="2"/>
        <v/>
      </c>
      <c r="AB17" s="229" t="str">
        <f t="shared" si="3"/>
        <v/>
      </c>
      <c r="AC17" s="225" t="str">
        <f t="shared" si="4"/>
        <v/>
      </c>
      <c r="AD17" s="229" t="str">
        <f t="shared" ref="AD17:AD55" si="13">IF(X17=0,"",I17)</f>
        <v/>
      </c>
    </row>
    <row r="18" spans="2:30" ht="93" customHeight="1" x14ac:dyDescent="0.2">
      <c r="B18" s="185">
        <f>IF(C17="","",B17+1)</f>
        <v>3</v>
      </c>
      <c r="C18" s="185" t="str">
        <f>IF($F$7="","",
IF(AND($F$7="Pendidikan Pancasila dan Kewarganegaraan",$F$8="X"),PPKN!A5,
IF(AND($F$7="Pendidikan Pancasila dan Kewarganegaraan",$F$8="XI"),PPKN!E5,
IF(AND($F$7="Pendidikan Pancasila dan Kewarganegaraan",$F$8="XII"),PPKN!I5,
IF(AND($F$7="Matematika",$F$8="X"),MAT!A5,
IF(AND($F$7="Matematika",$F$8="XI"),MAT!E5,
IF(AND($F$7="Matematika",$F$8="XII"),MAT!I5,
IF(AND($F$7="Sejarah Indonesia",$F$8="X"),SEJARAH_IND!A5,
IF(AND($F$7="Sejarah Indonesia",$F$8="XI"),SEJARAH_IND!E5,
IF(AND($F$7="Sejarah Indonesia",$F$8="XII"),SEJARAH_IND!I5,
IF(AND($F$7="Pendidikan Jasmani dan Kesehatan",$F$8="X"),PENJAS!A5,
IF(AND($F$7="Pendidikan Jasmani dan Kesehatan",$F$8="XI"),PENJAS!E5,
IF(AND($F$7="Pendidikan Jasmani dan Kesehatan",$F$8="XII"),PENJAS!I5,
IF(AND($F$7="Muatan Lokal",$F$8="X"),MULOK!A5,
IF(AND($F$7="Muatan Lokal",$F$8="XI"),MULOK!E5,
IF(AND($F$7="Muatan Lokal",$F$8="XII"),MULOK!I5
))))
))))))))))))</f>
        <v>3.3</v>
      </c>
      <c r="D18" s="186" t="str">
        <f>IF($F$7="","",
IF(AND($F$7="Pendidikan Pancasila dan Kewarganegaraan",$F$8="X"),PPKN!B5,
IF(AND($F$7="Pendidikan Pancasila dan Kewarganegaraan",$F$8="XI"),PPKN!F5,
IF(AND($F$7="Pendidikan Pancasila dan Kewarganegaraan",$F$8="XII"),PPKN!J5,
IF(AND($F$7="Matematika",$F$8="X"),MAT!B5,
IF(AND($F$7="Matematika",$F$8="XI"),MAT!F5,
IF(AND($F$7="Matematika",$F$8="XII"),MAT!J5,
IF(AND($F$7="Muatan Lokal",$F$8="X"),MULOK!B5,
IF(AND($F$7="Muatan Lokal",$F$8="XI"),MULOK!F5,
IF(AND($F$7="Muatan Lokal",$F$8="XII"),MULOK!J5,
IF(AND($F$7="Pendidikan Jasmani dan Kesehatan",$F$8="X"),PENJAS!B5,
IF(AND($F$7="Pendidikan Jasmani dan Kesehatan",$F$8="XI"),PENJAS!F5,
IF(AND($F$7="Pendidikan Jasmani dan Kesehatan",$F$8="XII"),PENJAS!J5,
IF(AND($F$7="Sejarah Indonesia",$F$8="X"),SEJARAH_IND!B5,
IF(AND($F$7="Sejarah Indonesia",$F$8="XI"),SEJARAH_IND!F5,
IF(AND($F$7="Sejarah Indonesia",$F$8="XII"),SEJARAH_IND!J5
))))))))))))))))</f>
        <v>Mengidentifikasi pengaruh kemajuan ilmu pengetahuan dan teknologi terhadap negara dalam bingkai Bhinneka Tunggal Ika</v>
      </c>
      <c r="E18" s="192" t="str">
        <f>IF($F$7="","",
IF(AND($F$7="Pendidikan Pancasila dan Kewarganegaraan",$F$8="X"),PPKN!C5,
IF(AND($F$7="Pendidikan Pancasila dan Kewarganegaraan",$F$8="XI"),PPKN!G5,
IF(AND($F$7="Pendidikan Pancasila dan Kewarganegaraan",$F$8="XII"),PPKN!K5,
IF(AND($F$7="Matematika",$F$8="X"),MAT!C5,
IF(AND($F$7="Matematika",$F$8="XI"),MAT!G5,
IF(AND($F$7="Matematika",$F$8="XII"),MAT!K5,
IF(AND($F$7="Muatan Lokal",$F$8="X"),MULOK!C5,
IF(AND($F$7="Muatan Lokal",$F$8="XI"),MULOK!G5,
IF(AND($F$7="Muatan Lokal",$F$8="XII"),MULOK!K5,
IF(AND($F$7="Pendidikan Jasmani dan Kesehatan",$F$8="X"),PENJAS!C5,
IF(AND($F$7="Pendidikan Jasmani dan Kesehatan",$F$8="XI"),PENJAS!G5,
IF(AND($F$7="Pendidikan Jasmani dan Kesehatan",$F$8="XII"),PENJAS!K5,
IF(AND($F$7="Sejarah Indonesia",$F$8="X"),SEJARAH_IND!C5,
IF(AND($F$7="Sejarah Indonesia",$F$8="XI"),SEJARAH_IND!G5,
IF(AND($F$7="Sejarah Indonesia",$F$8="XII"),SEJARAH_IND!K5
))))))))))))))))</f>
        <v>4.3</v>
      </c>
      <c r="F18" s="186" t="str">
        <f>IF($F$7="","",
IF(AND($F$7="Pendidikan Pancasila dan Kewarganegaraan",$F$8="X"),PPKN!D5,
IF(AND($F$7="Pendidikan Pancasila dan Kewarganegaraan",$F$8="XI"),PPKN!H5,
IF(AND($F$7="Pendidikan Pancasila dan Kewarganegaraan",$F$8="XII"),PPKN!L5,
IF(AND($F$7="Matematika",$F$8="X"),MAT!D5,
IF(AND($F$7="Matematika",$F$8="XI"),MAT!H5,
IF(AND($F$7="Matematika",$F$8="XII"),MAT!L5,
IF(AND($F$7="Muatan Lokal",$F$8="X"),MULOK!D5,
IF(AND($F$7="Muatan Lokal",$F$8="XI"),MULOK!H5,
IF(AND($F$7="Muatan Lokal",$F$8="XII"),MULOK!L5,
IF(AND($F$7="Pendidikan Jasmani dan Kesehatan",$F$8="X"),PENJAS!D5,
IF(AND($F$7="Pendidikan Jasmani dan Kesehatan",$F$8="XI"),PENJAS!H5,
IF(AND($F$7="Pendidikan Jasmani dan Kesehatan",$F$8="XII"),PENJAS!L5,
IF(AND($F$7="Sejarah Indonesia",$F$8="X"),SEJARAH_IND!D5,
IF(AND($F$7="Sejarah Indonesia",$F$8="XI"),SEJARAH_IND!H5,
IF(AND($F$7="Sejarah Indonesia",$F$8="XII"),SEJARAH_IND!L5
))))))))))))))))</f>
        <v>Mempresentasikan hasil identifikasi pengaruh kemajuan ilmu pengetahuan dan teknologi terhadap negara dalam bingkai Bhinneka Tunggal Ika</v>
      </c>
      <c r="G18" s="216"/>
      <c r="H18" s="216"/>
      <c r="I18" s="216"/>
      <c r="J18" s="191"/>
      <c r="N18" s="229">
        <v>3</v>
      </c>
      <c r="O18" s="229" t="b">
        <v>0</v>
      </c>
      <c r="P18" s="229">
        <f t="shared" si="5"/>
        <v>0</v>
      </c>
      <c r="Q18" s="229" t="str">
        <f t="shared" si="6"/>
        <v/>
      </c>
      <c r="R18" s="229" t="str">
        <f t="shared" si="7"/>
        <v/>
      </c>
      <c r="S18" s="225" t="str">
        <f t="shared" si="8"/>
        <v/>
      </c>
      <c r="T18" s="229" t="str">
        <f t="shared" si="9"/>
        <v/>
      </c>
      <c r="U18" s="225" t="str">
        <f t="shared" si="10"/>
        <v/>
      </c>
      <c r="V18" s="229" t="str">
        <f t="shared" si="11"/>
        <v/>
      </c>
      <c r="W18" s="229" t="b">
        <v>0</v>
      </c>
      <c r="X18" s="229">
        <f t="shared" si="12"/>
        <v>0</v>
      </c>
      <c r="Y18" s="229" t="str">
        <f t="shared" si="0"/>
        <v/>
      </c>
      <c r="Z18" s="229" t="str">
        <f t="shared" si="1"/>
        <v/>
      </c>
      <c r="AA18" s="225" t="str">
        <f t="shared" si="2"/>
        <v/>
      </c>
      <c r="AB18" s="229" t="str">
        <f t="shared" si="3"/>
        <v/>
      </c>
      <c r="AC18" s="225" t="str">
        <f t="shared" si="4"/>
        <v/>
      </c>
      <c r="AD18" s="229" t="str">
        <f t="shared" si="13"/>
        <v/>
      </c>
    </row>
    <row r="19" spans="2:30" ht="93" customHeight="1" x14ac:dyDescent="0.2">
      <c r="B19" s="185">
        <f t="shared" ref="B19:B55" si="14">IF(C18="","",B18+1)</f>
        <v>4</v>
      </c>
      <c r="C19" s="185" t="str">
        <f>IF($F$7="","",
IF(AND($F$7="Pendidikan Pancasila dan Kewarganegaraan",$F$8="X"),PPKN!A6,
IF(AND($F$7="Pendidikan Pancasila dan Kewarganegaraan",$F$8="XI"),PPKN!E6,
IF(AND($F$7="Pendidikan Pancasila dan Kewarganegaraan",$F$8="XII"),PPKN!I6,
IF(AND($F$7="Matematika",$F$8="X"),MAT!A6,
IF(AND($F$7="Matematika",$F$8="XI"),MAT!E6,
IF(AND($F$7="Matematika",$F$8="XII"),MAT!I6,
IF(AND($F$7="Sejarah Indonesia",$F$8="X"),SEJARAH_IND!A6,
IF(AND($F$7="Sejarah Indonesia",$F$8="XI"),SEJARAH_IND!E6,
IF(AND($F$7="Sejarah Indonesia",$F$8="XII"),SEJARAH_IND!I6,
IF(AND($F$7="Pendidikan Jasmani dan Kesehatan",$F$8="X"),PENJAS!A6,
IF(AND($F$7="Pendidikan Jasmani dan Kesehatan",$F$8="XI"),PENJAS!E6,
IF(AND($F$7="Pendidikan Jasmani dan Kesehatan",$F$8="XII"),PENJAS!I6,
IF(AND($F$7="Muatan Lokal",$F$8="X"),MULOK!A6,
IF(AND($F$7="Muatan Lokal",$F$8="XI"),MULOK!E6,
IF(AND($F$7="Muatan Lokal",$F$8="XII"),MULOK!I6
))))
))))))))))))</f>
        <v>3.4</v>
      </c>
      <c r="D19" s="186" t="str">
        <f>IF($F$7="","",
IF(AND($F$7="Pendidikan Pancasila dan Kewarganegaraan",$F$8="X"),PPKN!B6,
IF(AND($F$7="Pendidikan Pancasila dan Kewarganegaraan",$F$8="XI"),PPKN!F6,
IF(AND($F$7="Pendidikan Pancasila dan Kewarganegaraan",$F$8="XII"),PPKN!J6,
IF(AND($F$7="Matematika",$F$8="X"),MAT!B6,
IF(AND($F$7="Matematika",$F$8="XI"),MAT!F6,
IF(AND($F$7="Matematika",$F$8="XII"),MAT!J6,
IF(AND($F$7="Muatan Lokal",$F$8="X"),MULOK!B6,
IF(AND($F$7="Muatan Lokal",$F$8="XI"),MULOK!F6,
IF(AND($F$7="Muatan Lokal",$F$8="XII"),MULOK!J6,
IF(AND($F$7="Pendidikan Jasmani dan Kesehatan",$F$8="X"),PENJAS!B6,
IF(AND($F$7="Pendidikan Jasmani dan Kesehatan",$F$8="XI"),PENJAS!F6,
IF(AND($F$7="Pendidikan Jasmani dan Kesehatan",$F$8="XII"),PENJAS!J6,
IF(AND($F$7="Sejarah Indonesia",$F$8="X"),SEJARAH_IND!B6,
IF(AND($F$7="Sejarah Indonesia",$F$8="XI"),SEJARAH_IND!F6,
IF(AND($F$7="Sejarah Indonesia",$F$8="XII"),SEJARAH_IND!J6
))))))))))))))))</f>
        <v>Mengevaluasi dinamika persatuan dan kesatuan bangsa sebagai upaya menjaga dan mempertahankan Negara Kesatuan Republik Indonesia</v>
      </c>
      <c r="E19" s="192" t="str">
        <f>IF($F$7="","",
IF(AND($F$7="Pendidikan Pancasila dan Kewarganegaraan",$F$8="X"),PPKN!C6,
IF(AND($F$7="Pendidikan Pancasila dan Kewarganegaraan",$F$8="XI"),PPKN!G6,
IF(AND($F$7="Pendidikan Pancasila dan Kewarganegaraan",$F$8="XII"),PPKN!K6,
IF(AND($F$7="Matematika",$F$8="X"),MAT!C6,
IF(AND($F$7="Matematika",$F$8="XI"),MAT!G6,
IF(AND($F$7="Matematika",$F$8="XII"),MAT!K6,
IF(AND($F$7="Muatan Lokal",$F$8="X"),MULOK!C6,
IF(AND($F$7="Muatan Lokal",$F$8="XI"),MULOK!G6,
IF(AND($F$7="Muatan Lokal",$F$8="XII"),MULOK!K6,
IF(AND($F$7="Pendidikan Jasmani dan Kesehatan",$F$8="X"),PENJAS!C6,
IF(AND($F$7="Pendidikan Jasmani dan Kesehatan",$F$8="XI"),PENJAS!G6,
IF(AND($F$7="Pendidikan Jasmani dan Kesehatan",$F$8="XII"),PENJAS!K6,
IF(AND($F$7="Sejarah Indonesia",$F$8="X"),SEJARAH_IND!C6,
IF(AND($F$7="Sejarah Indonesia",$F$8="XI"),SEJARAH_IND!G6,
IF(AND($F$7="Sejarah Indonesia",$F$8="XII"),SEJARAH_IND!K6
))))))))))))))))</f>
        <v>4.4</v>
      </c>
      <c r="F19" s="186" t="str">
        <f>IF($F$7="","",
IF(AND($F$7="Pendidikan Pancasila dan Kewarganegaraan",$F$8="X"),PPKN!D6,
IF(AND($F$7="Pendidikan Pancasila dan Kewarganegaraan",$F$8="XI"),PPKN!H6,
IF(AND($F$7="Pendidikan Pancasila dan Kewarganegaraan",$F$8="XII"),PPKN!L6,
IF(AND($F$7="Matematika",$F$8="X"),MAT!D6,
IF(AND($F$7="Matematika",$F$8="XI"),MAT!H6,
IF(AND($F$7="Matematika",$F$8="XII"),MAT!L6,
IF(AND($F$7="Muatan Lokal",$F$8="X"),MULOK!D6,
IF(AND($F$7="Muatan Lokal",$F$8="XI"),MULOK!H6,
IF(AND($F$7="Muatan Lokal",$F$8="XII"),MULOK!L6,
IF(AND($F$7="Pendidikan Jasmani dan Kesehatan",$F$8="X"),PENJAS!D6,
IF(AND($F$7="Pendidikan Jasmani dan Kesehatan",$F$8="XI"),PENJAS!H6,
IF(AND($F$7="Pendidikan Jasmani dan Kesehatan",$F$8="XII"),PENJAS!L6,
IF(AND($F$7="Sejarah Indonesia",$F$8="X"),SEJARAH_IND!D6,
IF(AND($F$7="Sejarah Indonesia",$F$8="XI"),SEJARAH_IND!H6,
IF(AND($F$7="Sejarah Indonesia",$F$8="XII"),SEJARAH_IND!L6
))))))))))))))))</f>
        <v>Merancang dan mengkampanyekan persatuan dan kesatuan bangsa sebagai upaya menjaga dan mempertahankan Negara Kesatuan Republik Indonesia</v>
      </c>
      <c r="G19" s="215"/>
      <c r="H19" s="215"/>
      <c r="I19" s="215"/>
      <c r="J19" s="189"/>
      <c r="N19" s="229">
        <v>4</v>
      </c>
      <c r="O19" s="229" t="b">
        <v>0</v>
      </c>
      <c r="P19" s="229">
        <f t="shared" si="5"/>
        <v>0</v>
      </c>
      <c r="Q19" s="229" t="str">
        <f t="shared" si="6"/>
        <v/>
      </c>
      <c r="R19" s="229" t="str">
        <f t="shared" si="7"/>
        <v/>
      </c>
      <c r="S19" s="225" t="str">
        <f t="shared" si="8"/>
        <v/>
      </c>
      <c r="T19" s="229" t="str">
        <f t="shared" si="9"/>
        <v/>
      </c>
      <c r="U19" s="225" t="str">
        <f t="shared" si="10"/>
        <v/>
      </c>
      <c r="V19" s="229" t="str">
        <f t="shared" si="11"/>
        <v/>
      </c>
      <c r="W19" s="229" t="b">
        <v>0</v>
      </c>
      <c r="X19" s="229">
        <f t="shared" si="12"/>
        <v>0</v>
      </c>
      <c r="Y19" s="229" t="str">
        <f t="shared" si="0"/>
        <v/>
      </c>
      <c r="Z19" s="229" t="str">
        <f t="shared" si="1"/>
        <v/>
      </c>
      <c r="AA19" s="225" t="str">
        <f t="shared" si="2"/>
        <v/>
      </c>
      <c r="AB19" s="229" t="str">
        <f t="shared" si="3"/>
        <v/>
      </c>
      <c r="AC19" s="225" t="str">
        <f t="shared" si="4"/>
        <v/>
      </c>
      <c r="AD19" s="229" t="str">
        <f t="shared" si="13"/>
        <v/>
      </c>
    </row>
    <row r="20" spans="2:30" ht="93" customHeight="1" x14ac:dyDescent="0.2">
      <c r="B20" s="185">
        <f t="shared" si="14"/>
        <v>5</v>
      </c>
      <c r="C20" s="185">
        <f>IF($F$7="","",
IF(AND($F$7="Pendidikan Pancasila dan Kewarganegaraan",$F$8="X"),PPKN!A7,
IF(AND($F$7="Pendidikan Pancasila dan Kewarganegaraan",$F$8="XI"),PPKN!E7,
IF(AND($F$7="Pendidikan Pancasila dan Kewarganegaraan",$F$8="XII"),PPKN!I7,
IF(AND($F$7="Matematika",$F$8="X"),MAT!A7,
IF(AND($F$7="Matematika",$F$8="XI"),MAT!E7,
IF(AND($F$7="Matematika",$F$8="XII"),MAT!I7,
IF(AND($F$7="Sejarah Indonesia",$F$8="X"),SEJARAH_IND!A7,
IF(AND($F$7="Sejarah Indonesia",$F$8="XI"),SEJARAH_IND!E7,
IF(AND($F$7="Sejarah Indonesia",$F$8="XII"),SEJARAH_IND!I7,
IF(AND($F$7="Pendidikan Jasmani dan Kesehatan",$F$8="X"),PENJAS!A7,
IF(AND($F$7="Pendidikan Jasmani dan Kesehatan",$F$8="XI"),PENJAS!E7,
IF(AND($F$7="Pendidikan Jasmani dan Kesehatan",$F$8="XII"),PENJAS!I7,
IF(AND($F$7="Muatan Lokal",$F$8="X"),MULOK!A7,
IF(AND($F$7="Muatan Lokal",$F$8="XI"),MULOK!E7,
IF(AND($F$7="Muatan Lokal",$F$8="XII"),MULOK!I7
))))
))))))))))))</f>
        <v>0</v>
      </c>
      <c r="D20" s="186">
        <f>IF($F$7="","",
IF(AND($F$7="Pendidikan Pancasila dan Kewarganegaraan",$F$8="X"),PPKN!B7,
IF(AND($F$7="Pendidikan Pancasila dan Kewarganegaraan",$F$8="XI"),PPKN!F7,
IF(AND($F$7="Pendidikan Pancasila dan Kewarganegaraan",$F$8="XII"),PPKN!J7,
IF(AND($F$7="Matematika",$F$8="X"),MAT!B7,
IF(AND($F$7="Matematika",$F$8="XI"),MAT!F7,
IF(AND($F$7="Matematika",$F$8="XII"),MAT!J7,
IF(AND($F$7="Muatan Lokal",$F$8="X"),MULOK!B7,
IF(AND($F$7="Muatan Lokal",$F$8="XI"),MULOK!F7,
IF(AND($F$7="Muatan Lokal",$F$8="XII"),MULOK!J7,
IF(AND($F$7="Pendidikan Jasmani dan Kesehatan",$F$8="X"),PENJAS!B7,
IF(AND($F$7="Pendidikan Jasmani dan Kesehatan",$F$8="XI"),PENJAS!F7,
IF(AND($F$7="Pendidikan Jasmani dan Kesehatan",$F$8="XII"),PENJAS!J7,
IF(AND($F$7="Sejarah Indonesia",$F$8="X"),SEJARAH_IND!B7,
IF(AND($F$7="Sejarah Indonesia",$F$8="XI"),SEJARAH_IND!F7,
IF(AND($F$7="Sejarah Indonesia",$F$8="XII"),SEJARAH_IND!J7
))))))))))))))))</f>
        <v>0</v>
      </c>
      <c r="E20" s="192">
        <f>IF($F$7="","",
IF(AND($F$7="Pendidikan Pancasila dan Kewarganegaraan",$F$8="X"),PPKN!C7,
IF(AND($F$7="Pendidikan Pancasila dan Kewarganegaraan",$F$8="XI"),PPKN!G7,
IF(AND($F$7="Pendidikan Pancasila dan Kewarganegaraan",$F$8="XII"),PPKN!K7,
IF(AND($F$7="Matematika",$F$8="X"),MAT!C7,
IF(AND($F$7="Matematika",$F$8="XI"),MAT!G7,
IF(AND($F$7="Matematika",$F$8="XII"),MAT!K7,
IF(AND($F$7="Muatan Lokal",$F$8="X"),MULOK!C7,
IF(AND($F$7="Muatan Lokal",$F$8="XI"),MULOK!G7,
IF(AND($F$7="Muatan Lokal",$F$8="XII"),MULOK!K7,
IF(AND($F$7="Pendidikan Jasmani dan Kesehatan",$F$8="X"),PENJAS!C7,
IF(AND($F$7="Pendidikan Jasmani dan Kesehatan",$F$8="XI"),PENJAS!G7,
IF(AND($F$7="Pendidikan Jasmani dan Kesehatan",$F$8="XII"),PENJAS!K7,
IF(AND($F$7="Sejarah Indonesia",$F$8="X"),SEJARAH_IND!C7,
IF(AND($F$7="Sejarah Indonesia",$F$8="XI"),SEJARAH_IND!G7,
IF(AND($F$7="Sejarah Indonesia",$F$8="XII"),SEJARAH_IND!K7
))))))))))))))))</f>
        <v>0</v>
      </c>
      <c r="F20" s="186">
        <f>IF($F$7="","",
IF(AND($F$7="Pendidikan Pancasila dan Kewarganegaraan",$F$8="X"),PPKN!D7,
IF(AND($F$7="Pendidikan Pancasila dan Kewarganegaraan",$F$8="XI"),PPKN!H7,
IF(AND($F$7="Pendidikan Pancasila dan Kewarganegaraan",$F$8="XII"),PPKN!L7,
IF(AND($F$7="Matematika",$F$8="X"),MAT!D7,
IF(AND($F$7="Matematika",$F$8="XI"),MAT!H7,
IF(AND($F$7="Matematika",$F$8="XII"),MAT!L7,
IF(AND($F$7="Muatan Lokal",$F$8="X"),MULOK!D7,
IF(AND($F$7="Muatan Lokal",$F$8="XI"),MULOK!H7,
IF(AND($F$7="Muatan Lokal",$F$8="XII"),MULOK!L7,
IF(AND($F$7="Pendidikan Jasmani dan Kesehatan",$F$8="X"),PENJAS!D7,
IF(AND($F$7="Pendidikan Jasmani dan Kesehatan",$F$8="XI"),PENJAS!H7,
IF(AND($F$7="Pendidikan Jasmani dan Kesehatan",$F$8="XII"),PENJAS!L7,
IF(AND($F$7="Sejarah Indonesia",$F$8="X"),SEJARAH_IND!D7,
IF(AND($F$7="Sejarah Indonesia",$F$8="XI"),SEJARAH_IND!H7,
IF(AND($F$7="Sejarah Indonesia",$F$8="XII"),SEJARAH_IND!L7
))))))))))))))))</f>
        <v>0</v>
      </c>
      <c r="G20" s="216"/>
      <c r="H20" s="216"/>
      <c r="I20" s="216"/>
      <c r="J20" s="191"/>
      <c r="N20" s="229">
        <v>5</v>
      </c>
      <c r="O20" s="229" t="b">
        <v>0</v>
      </c>
      <c r="P20" s="229">
        <f t="shared" si="5"/>
        <v>0</v>
      </c>
      <c r="Q20" s="229" t="str">
        <f t="shared" si="6"/>
        <v/>
      </c>
      <c r="R20" s="229" t="str">
        <f t="shared" si="7"/>
        <v/>
      </c>
      <c r="S20" s="225" t="str">
        <f t="shared" si="8"/>
        <v/>
      </c>
      <c r="T20" s="229" t="str">
        <f t="shared" si="9"/>
        <v/>
      </c>
      <c r="U20" s="225" t="str">
        <f t="shared" si="10"/>
        <v/>
      </c>
      <c r="V20" s="229" t="str">
        <f t="shared" si="11"/>
        <v/>
      </c>
      <c r="W20" s="229" t="b">
        <v>0</v>
      </c>
      <c r="X20" s="229">
        <f t="shared" si="12"/>
        <v>0</v>
      </c>
      <c r="Y20" s="229" t="str">
        <f t="shared" si="0"/>
        <v/>
      </c>
      <c r="Z20" s="229" t="str">
        <f t="shared" si="1"/>
        <v/>
      </c>
      <c r="AA20" s="225" t="str">
        <f t="shared" si="2"/>
        <v/>
      </c>
      <c r="AB20" s="229" t="str">
        <f t="shared" si="3"/>
        <v/>
      </c>
      <c r="AC20" s="225" t="str">
        <f t="shared" si="4"/>
        <v/>
      </c>
      <c r="AD20" s="229" t="str">
        <f t="shared" si="13"/>
        <v/>
      </c>
    </row>
    <row r="21" spans="2:30" ht="93" customHeight="1" x14ac:dyDescent="0.2">
      <c r="B21" s="185">
        <f t="shared" si="14"/>
        <v>6</v>
      </c>
      <c r="C21" s="185">
        <f>IF($F$7="","",
IF(AND($F$7="Pendidikan Pancasila dan Kewarganegaraan",$F$8="X"),PPKN!A8,
IF(AND($F$7="Pendidikan Pancasila dan Kewarganegaraan",$F$8="XI"),PPKN!E8,
IF(AND($F$7="Pendidikan Pancasila dan Kewarganegaraan",$F$8="XII"),PPKN!I8,
IF(AND($F$7="Matematika",$F$8="X"),MAT!A8,
IF(AND($F$7="Matematika",$F$8="XI"),MAT!E8,
IF(AND($F$7="Matematika",$F$8="XII"),MAT!I8,
IF(AND($F$7="Sejarah Indonesia",$F$8="X"),SEJARAH_IND!A8,
IF(AND($F$7="Sejarah Indonesia",$F$8="XI"),SEJARAH_IND!E8,
IF(AND($F$7="Sejarah Indonesia",$F$8="XII"),SEJARAH_IND!I8,
IF(AND($F$7="Pendidikan Jasmani dan Kesehatan",$F$8="X"),PENJAS!A8,
IF(AND($F$7="Pendidikan Jasmani dan Kesehatan",$F$8="XI"),PENJAS!E8,
IF(AND($F$7="Pendidikan Jasmani dan Kesehatan",$F$8="XII"),PENJAS!I8,
IF(AND($F$7="Muatan Lokal",$F$8="X"),MULOK!A8,
IF(AND($F$7="Muatan Lokal",$F$8="XI"),MULOK!E8,
IF(AND($F$7="Muatan Lokal",$F$8="XII"),MULOK!I8
))))
))))))))))))</f>
        <v>0</v>
      </c>
      <c r="D21" s="186">
        <f>IF($F$7="","",
IF(AND($F$7="Pendidikan Pancasila dan Kewarganegaraan",$F$8="X"),PPKN!B8,
IF(AND($F$7="Pendidikan Pancasila dan Kewarganegaraan",$F$8="XI"),PPKN!F8,
IF(AND($F$7="Pendidikan Pancasila dan Kewarganegaraan",$F$8="XII"),PPKN!J8,
IF(AND($F$7="Matematika",$F$8="X"),MAT!B8,
IF(AND($F$7="Matematika",$F$8="XI"),MAT!F8,
IF(AND($F$7="Matematika",$F$8="XII"),MAT!J8,
IF(AND($F$7="Muatan Lokal",$F$8="X"),MULOK!B8,
IF(AND($F$7="Muatan Lokal",$F$8="XI"),MULOK!F8,
IF(AND($F$7="Muatan Lokal",$F$8="XII"),MULOK!J8,
IF(AND($F$7="Pendidikan Jasmani dan Kesehatan",$F$8="X"),PENJAS!B8,
IF(AND($F$7="Pendidikan Jasmani dan Kesehatan",$F$8="XI"),PENJAS!F8,
IF(AND($F$7="Pendidikan Jasmani dan Kesehatan",$F$8="XII"),PENJAS!J8,
IF(AND($F$7="Sejarah Indonesia",$F$8="X"),SEJARAH_IND!B8,
IF(AND($F$7="Sejarah Indonesia",$F$8="XI"),SEJARAH_IND!F8,
IF(AND($F$7="Sejarah Indonesia",$F$8="XII"),SEJARAH_IND!J8
))))))))))))))))</f>
        <v>0</v>
      </c>
      <c r="E21" s="192">
        <f>IF($F$7="","",
IF(AND($F$7="Pendidikan Pancasila dan Kewarganegaraan",$F$8="X"),PPKN!C8,
IF(AND($F$7="Pendidikan Pancasila dan Kewarganegaraan",$F$8="XI"),PPKN!G8,
IF(AND($F$7="Pendidikan Pancasila dan Kewarganegaraan",$F$8="XII"),PPKN!K8,
IF(AND($F$7="Matematika",$F$8="X"),MAT!C8,
IF(AND($F$7="Matematika",$F$8="XI"),MAT!G8,
IF(AND($F$7="Matematika",$F$8="XII"),MAT!K8,
IF(AND($F$7="Muatan Lokal",$F$8="X"),MULOK!C8,
IF(AND($F$7="Muatan Lokal",$F$8="XI"),MULOK!G8,
IF(AND($F$7="Muatan Lokal",$F$8="XII"),MULOK!K8,
IF(AND($F$7="Pendidikan Jasmani dan Kesehatan",$F$8="X"),PENJAS!C8,
IF(AND($F$7="Pendidikan Jasmani dan Kesehatan",$F$8="XI"),PENJAS!G8,
IF(AND($F$7="Pendidikan Jasmani dan Kesehatan",$F$8="XII"),PENJAS!K8,
IF(AND($F$7="Sejarah Indonesia",$F$8="X"),SEJARAH_IND!C8,
IF(AND($F$7="Sejarah Indonesia",$F$8="XI"),SEJARAH_IND!G8,
IF(AND($F$7="Sejarah Indonesia",$F$8="XII"),SEJARAH_IND!K8
))))))))))))))))</f>
        <v>0</v>
      </c>
      <c r="F21" s="186">
        <f>IF($F$7="","",
IF(AND($F$7="Pendidikan Pancasila dan Kewarganegaraan",$F$8="X"),PPKN!D8,
IF(AND($F$7="Pendidikan Pancasila dan Kewarganegaraan",$F$8="XI"),PPKN!H8,
IF(AND($F$7="Pendidikan Pancasila dan Kewarganegaraan",$F$8="XII"),PPKN!L8,
IF(AND($F$7="Matematika",$F$8="X"),MAT!D8,
IF(AND($F$7="Matematika",$F$8="XI"),MAT!H8,
IF(AND($F$7="Matematika",$F$8="XII"),MAT!L8,
IF(AND($F$7="Muatan Lokal",$F$8="X"),MULOK!D8,
IF(AND($F$7="Muatan Lokal",$F$8="XI"),MULOK!H8,
IF(AND($F$7="Muatan Lokal",$F$8="XII"),MULOK!L8,
IF(AND($F$7="Pendidikan Jasmani dan Kesehatan",$F$8="X"),PENJAS!D8,
IF(AND($F$7="Pendidikan Jasmani dan Kesehatan",$F$8="XI"),PENJAS!H8,
IF(AND($F$7="Pendidikan Jasmani dan Kesehatan",$F$8="XII"),PENJAS!L8,
IF(AND($F$7="Sejarah Indonesia",$F$8="X"),SEJARAH_IND!D8,
IF(AND($F$7="Sejarah Indonesia",$F$8="XI"),SEJARAH_IND!H8,
IF(AND($F$7="Sejarah Indonesia",$F$8="XII"),SEJARAH_IND!L8
))))))))))))))))</f>
        <v>0</v>
      </c>
      <c r="G21" s="215"/>
      <c r="H21" s="215"/>
      <c r="I21" s="215"/>
      <c r="J21" s="189"/>
      <c r="N21" s="229">
        <v>6</v>
      </c>
      <c r="O21" s="229" t="b">
        <v>0</v>
      </c>
      <c r="P21" s="229">
        <f t="shared" si="5"/>
        <v>0</v>
      </c>
      <c r="Q21" s="229" t="str">
        <f t="shared" si="6"/>
        <v/>
      </c>
      <c r="R21" s="229" t="str">
        <f t="shared" si="7"/>
        <v/>
      </c>
      <c r="S21" s="225" t="str">
        <f t="shared" si="8"/>
        <v/>
      </c>
      <c r="T21" s="229" t="str">
        <f t="shared" si="9"/>
        <v/>
      </c>
      <c r="U21" s="225" t="str">
        <f t="shared" si="10"/>
        <v/>
      </c>
      <c r="V21" s="229" t="str">
        <f t="shared" si="11"/>
        <v/>
      </c>
      <c r="W21" s="229" t="b">
        <v>0</v>
      </c>
      <c r="X21" s="229">
        <f t="shared" si="12"/>
        <v>0</v>
      </c>
      <c r="Y21" s="229" t="str">
        <f t="shared" si="0"/>
        <v/>
      </c>
      <c r="Z21" s="229" t="str">
        <f t="shared" si="1"/>
        <v/>
      </c>
      <c r="AA21" s="225" t="str">
        <f t="shared" si="2"/>
        <v/>
      </c>
      <c r="AB21" s="229" t="str">
        <f t="shared" si="3"/>
        <v/>
      </c>
      <c r="AC21" s="225" t="str">
        <f t="shared" si="4"/>
        <v/>
      </c>
      <c r="AD21" s="229" t="str">
        <f t="shared" si="13"/>
        <v/>
      </c>
    </row>
    <row r="22" spans="2:30" ht="93" customHeight="1" x14ac:dyDescent="0.2">
      <c r="B22" s="185">
        <f t="shared" si="14"/>
        <v>7</v>
      </c>
      <c r="C22" s="185">
        <f>IF($F$7="","",
IF(AND($F$7="Pendidikan Pancasila dan Kewarganegaraan",$F$8="X"),PPKN!A9,
IF(AND($F$7="Pendidikan Pancasila dan Kewarganegaraan",$F$8="XI"),PPKN!E9,
IF(AND($F$7="Pendidikan Pancasila dan Kewarganegaraan",$F$8="XII"),PPKN!I9,
IF(AND($F$7="Matematika",$F$8="X"),MAT!A9,
IF(AND($F$7="Matematika",$F$8="XI"),MAT!E9,
IF(AND($F$7="Matematika",$F$8="XII"),MAT!I9,
IF(AND($F$7="Sejarah Indonesia",$F$8="X"),SEJARAH_IND!A9,
IF(AND($F$7="Sejarah Indonesia",$F$8="XI"),SEJARAH_IND!E9,
IF(AND($F$7="Sejarah Indonesia",$F$8="XII"),SEJARAH_IND!I9,
IF(AND($F$7="Pendidikan Jasmani dan Kesehatan",$F$8="X"),PENJAS!A9,
IF(AND($F$7="Pendidikan Jasmani dan Kesehatan",$F$8="XI"),PENJAS!E9,
IF(AND($F$7="Pendidikan Jasmani dan Kesehatan",$F$8="XII"),PENJAS!I9,
IF(AND($F$7="Muatan Lokal",$F$8="X"),MULOK!A9,
IF(AND($F$7="Muatan Lokal",$F$8="XI"),MULOK!E9,
IF(AND($F$7="Muatan Lokal",$F$8="XII"),MULOK!I9
))))
))))))))))))</f>
        <v>0</v>
      </c>
      <c r="D22" s="186">
        <f>IF($F$7="","",
IF(AND($F$7="Pendidikan Pancasila dan Kewarganegaraan",$F$8="X"),PPKN!B9,
IF(AND($F$7="Pendidikan Pancasila dan Kewarganegaraan",$F$8="XI"),PPKN!F9,
IF(AND($F$7="Pendidikan Pancasila dan Kewarganegaraan",$F$8="XII"),PPKN!J9,
IF(AND($F$7="Matematika",$F$8="X"),MAT!B9,
IF(AND($F$7="Matematika",$F$8="XI"),MAT!F9,
IF(AND($F$7="Matematika",$F$8="XII"),MAT!J9,
IF(AND($F$7="Muatan Lokal",$F$8="X"),MULOK!B9,
IF(AND($F$7="Muatan Lokal",$F$8="XI"),MULOK!F9,
IF(AND($F$7="Muatan Lokal",$F$8="XII"),MULOK!J9,
IF(AND($F$7="Pendidikan Jasmani dan Kesehatan",$F$8="X"),PENJAS!B9,
IF(AND($F$7="Pendidikan Jasmani dan Kesehatan",$F$8="XI"),PENJAS!F9,
IF(AND($F$7="Pendidikan Jasmani dan Kesehatan",$F$8="XII"),PENJAS!J9,
IF(AND($F$7="Sejarah Indonesia",$F$8="X"),SEJARAH_IND!B9,
IF(AND($F$7="Sejarah Indonesia",$F$8="XI"),SEJARAH_IND!F9,
IF(AND($F$7="Sejarah Indonesia",$F$8="XII"),SEJARAH_IND!J9
))))))))))))))))</f>
        <v>0</v>
      </c>
      <c r="E22" s="192">
        <f>IF($F$7="","",
IF(AND($F$7="Pendidikan Pancasila dan Kewarganegaraan",$F$8="X"),PPKN!C9,
IF(AND($F$7="Pendidikan Pancasila dan Kewarganegaraan",$F$8="XI"),PPKN!G9,
IF(AND($F$7="Pendidikan Pancasila dan Kewarganegaraan",$F$8="XII"),PPKN!K9,
IF(AND($F$7="Matematika",$F$8="X"),MAT!C9,
IF(AND($F$7="Matematika",$F$8="XI"),MAT!G9,
IF(AND($F$7="Matematika",$F$8="XII"),MAT!K9,
IF(AND($F$7="Muatan Lokal",$F$8="X"),MULOK!C9,
IF(AND($F$7="Muatan Lokal",$F$8="XI"),MULOK!G9,
IF(AND($F$7="Muatan Lokal",$F$8="XII"),MULOK!K9,
IF(AND($F$7="Pendidikan Jasmani dan Kesehatan",$F$8="X"),PENJAS!C9,
IF(AND($F$7="Pendidikan Jasmani dan Kesehatan",$F$8="XI"),PENJAS!G9,
IF(AND($F$7="Pendidikan Jasmani dan Kesehatan",$F$8="XII"),PENJAS!K9,
IF(AND($F$7="Sejarah Indonesia",$F$8="X"),SEJARAH_IND!C9,
IF(AND($F$7="Sejarah Indonesia",$F$8="XI"),SEJARAH_IND!G9,
IF(AND($F$7="Sejarah Indonesia",$F$8="XII"),SEJARAH_IND!K9
))))))))))))))))</f>
        <v>0</v>
      </c>
      <c r="F22" s="186">
        <f>IF($F$7="","",
IF(AND($F$7="Pendidikan Pancasila dan Kewarganegaraan",$F$8="X"),PPKN!D9,
IF(AND($F$7="Pendidikan Pancasila dan Kewarganegaraan",$F$8="XI"),PPKN!H9,
IF(AND($F$7="Pendidikan Pancasila dan Kewarganegaraan",$F$8="XII"),PPKN!L9,
IF(AND($F$7="Matematika",$F$8="X"),MAT!D9,
IF(AND($F$7="Matematika",$F$8="XI"),MAT!H9,
IF(AND($F$7="Matematika",$F$8="XII"),MAT!L9,
IF(AND($F$7="Muatan Lokal",$F$8="X"),MULOK!D9,
IF(AND($F$7="Muatan Lokal",$F$8="XI"),MULOK!H9,
IF(AND($F$7="Muatan Lokal",$F$8="XII"),MULOK!L9,
IF(AND($F$7="Pendidikan Jasmani dan Kesehatan",$F$8="X"),PENJAS!D9,
IF(AND($F$7="Pendidikan Jasmani dan Kesehatan",$F$8="XI"),PENJAS!H9,
IF(AND($F$7="Pendidikan Jasmani dan Kesehatan",$F$8="XII"),PENJAS!L9,
IF(AND($F$7="Sejarah Indonesia",$F$8="X"),SEJARAH_IND!D9,
IF(AND($F$7="Sejarah Indonesia",$F$8="XI"),SEJARAH_IND!H9,
IF(AND($F$7="Sejarah Indonesia",$F$8="XII"),SEJARAH_IND!L9
))))))))))))))))</f>
        <v>0</v>
      </c>
      <c r="G22" s="216"/>
      <c r="H22" s="216"/>
      <c r="I22" s="216"/>
      <c r="J22" s="191"/>
      <c r="N22" s="229">
        <v>7</v>
      </c>
      <c r="O22" s="229" t="b">
        <v>0</v>
      </c>
      <c r="P22" s="229">
        <f t="shared" si="5"/>
        <v>0</v>
      </c>
      <c r="Q22" s="229" t="str">
        <f t="shared" si="6"/>
        <v/>
      </c>
      <c r="R22" s="229" t="str">
        <f t="shared" si="7"/>
        <v/>
      </c>
      <c r="S22" s="225" t="str">
        <f t="shared" si="8"/>
        <v/>
      </c>
      <c r="T22" s="229" t="str">
        <f t="shared" si="9"/>
        <v/>
      </c>
      <c r="U22" s="225" t="str">
        <f t="shared" si="10"/>
        <v/>
      </c>
      <c r="V22" s="229" t="str">
        <f t="shared" si="11"/>
        <v/>
      </c>
      <c r="W22" s="229" t="b">
        <v>0</v>
      </c>
      <c r="X22" s="229">
        <f t="shared" si="12"/>
        <v>0</v>
      </c>
      <c r="Y22" s="229" t="str">
        <f t="shared" si="0"/>
        <v/>
      </c>
      <c r="Z22" s="229" t="str">
        <f t="shared" si="1"/>
        <v/>
      </c>
      <c r="AA22" s="225" t="str">
        <f t="shared" si="2"/>
        <v/>
      </c>
      <c r="AB22" s="229" t="str">
        <f t="shared" si="3"/>
        <v/>
      </c>
      <c r="AC22" s="225" t="str">
        <f t="shared" si="4"/>
        <v/>
      </c>
      <c r="AD22" s="229" t="str">
        <f t="shared" si="13"/>
        <v/>
      </c>
    </row>
    <row r="23" spans="2:30" ht="93" customHeight="1" x14ac:dyDescent="0.2">
      <c r="B23" s="185">
        <f t="shared" si="14"/>
        <v>8</v>
      </c>
      <c r="C23" s="185">
        <f>IF($F$7="","",
IF(AND($F$7="Pendidikan Pancasila dan Kewarganegaraan",$F$8="X"),PPKN!A10,
IF(AND($F$7="Pendidikan Pancasila dan Kewarganegaraan",$F$8="XI"),PPKN!E10,
IF(AND($F$7="Pendidikan Pancasila dan Kewarganegaraan",$F$8="XII"),PPKN!I10,
IF(AND($F$7="Matematika",$F$8="X"),MAT!A10,
IF(AND($F$7="Matematika",$F$8="XI"),MAT!E10,
IF(AND($F$7="Matematika",$F$8="XII"),MAT!I10,
IF(AND($F$7="Sejarah Indonesia",$F$8="X"),SEJARAH_IND!A10,
IF(AND($F$7="Sejarah Indonesia",$F$8="XI"),SEJARAH_IND!E10,
IF(AND($F$7="Sejarah Indonesia",$F$8="XII"),SEJARAH_IND!I10,
IF(AND($F$7="Pendidikan Jasmani dan Kesehatan",$F$8="X"),PENJAS!A10,
IF(AND($F$7="Pendidikan Jasmani dan Kesehatan",$F$8="XI"),PENJAS!E10,
IF(AND($F$7="Pendidikan Jasmani dan Kesehatan",$F$8="XII"),PENJAS!I10,
IF(AND($F$7="Muatan Lokal",$F$8="X"),MULOK!A10,
IF(AND($F$7="Muatan Lokal",$F$8="XI"),MULOK!E10,
IF(AND($F$7="Muatan Lokal",$F$8="XII"),MULOK!I10
))))
))))))))))))</f>
        <v>0</v>
      </c>
      <c r="D23" s="186">
        <f>IF($F$7="","",
IF(AND($F$7="Pendidikan Pancasila dan Kewarganegaraan",$F$8="X"),PPKN!B10,
IF(AND($F$7="Pendidikan Pancasila dan Kewarganegaraan",$F$8="XI"),PPKN!F10,
IF(AND($F$7="Pendidikan Pancasila dan Kewarganegaraan",$F$8="XII"),PPKN!J10,
IF(AND($F$7="Matematika",$F$8="X"),MAT!B10,
IF(AND($F$7="Matematika",$F$8="XI"),MAT!F10,
IF(AND($F$7="Matematika",$F$8="XII"),MAT!J10,
IF(AND($F$7="Muatan Lokal",$F$8="X"),MULOK!B10,
IF(AND($F$7="Muatan Lokal",$F$8="XI"),MULOK!F10,
IF(AND($F$7="Muatan Lokal",$F$8="XII"),MULOK!J10,
IF(AND($F$7="Pendidikan Jasmani dan Kesehatan",$F$8="X"),PENJAS!B10,
IF(AND($F$7="Pendidikan Jasmani dan Kesehatan",$F$8="XI"),PENJAS!F10,
IF(AND($F$7="Pendidikan Jasmani dan Kesehatan",$F$8="XII"),PENJAS!J10,
IF(AND($F$7="Sejarah Indonesia",$F$8="X"),SEJARAH_IND!B10,
IF(AND($F$7="Sejarah Indonesia",$F$8="XI"),SEJARAH_IND!F10,
IF(AND($F$7="Sejarah Indonesia",$F$8="XII"),SEJARAH_IND!J10
))))))))))))))))</f>
        <v>0</v>
      </c>
      <c r="E23" s="192">
        <f>IF($F$7="","",
IF(AND($F$7="Pendidikan Pancasila dan Kewarganegaraan",$F$8="X"),PPKN!C10,
IF(AND($F$7="Pendidikan Pancasila dan Kewarganegaraan",$F$8="XI"),PPKN!G10,
IF(AND($F$7="Pendidikan Pancasila dan Kewarganegaraan",$F$8="XII"),PPKN!K10,
IF(AND($F$7="Matematika",$F$8="X"),MAT!C10,
IF(AND($F$7="Matematika",$F$8="XI"),MAT!G10,
IF(AND($F$7="Matematika",$F$8="XII"),MAT!K10,
IF(AND($F$7="Muatan Lokal",$F$8="X"),MULOK!C10,
IF(AND($F$7="Muatan Lokal",$F$8="XI"),MULOK!G10,
IF(AND($F$7="Muatan Lokal",$F$8="XII"),MULOK!K10,
IF(AND($F$7="Pendidikan Jasmani dan Kesehatan",$F$8="X"),PENJAS!C10,
IF(AND($F$7="Pendidikan Jasmani dan Kesehatan",$F$8="XI"),PENJAS!G10,
IF(AND($F$7="Pendidikan Jasmani dan Kesehatan",$F$8="XII"),PENJAS!K10,
IF(AND($F$7="Sejarah Indonesia",$F$8="X"),SEJARAH_IND!C10,
IF(AND($F$7="Sejarah Indonesia",$F$8="XI"),SEJARAH_IND!G10,
IF(AND($F$7="Sejarah Indonesia",$F$8="XII"),SEJARAH_IND!K10
))))))))))))))))</f>
        <v>0</v>
      </c>
      <c r="F23" s="186">
        <f>IF($F$7="","",
IF(AND($F$7="Pendidikan Pancasila dan Kewarganegaraan",$F$8="X"),PPKN!D10,
IF(AND($F$7="Pendidikan Pancasila dan Kewarganegaraan",$F$8="XI"),PPKN!H10,
IF(AND($F$7="Pendidikan Pancasila dan Kewarganegaraan",$F$8="XII"),PPKN!L10,
IF(AND($F$7="Matematika",$F$8="X"),MAT!D10,
IF(AND($F$7="Matematika",$F$8="XI"),MAT!H10,
IF(AND($F$7="Matematika",$F$8="XII"),MAT!L10,
IF(AND($F$7="Muatan Lokal",$F$8="X"),MULOK!D10,
IF(AND($F$7="Muatan Lokal",$F$8="XI"),MULOK!H10,
IF(AND($F$7="Muatan Lokal",$F$8="XII"),MULOK!L10,
IF(AND($F$7="Pendidikan Jasmani dan Kesehatan",$F$8="X"),PENJAS!D10,
IF(AND($F$7="Pendidikan Jasmani dan Kesehatan",$F$8="XI"),PENJAS!H10,
IF(AND($F$7="Pendidikan Jasmani dan Kesehatan",$F$8="XII"),PENJAS!L10,
IF(AND($F$7="Sejarah Indonesia",$F$8="X"),SEJARAH_IND!D10,
IF(AND($F$7="Sejarah Indonesia",$F$8="XI"),SEJARAH_IND!H10,
IF(AND($F$7="Sejarah Indonesia",$F$8="XII"),SEJARAH_IND!L10
))))))))))))))))</f>
        <v>0</v>
      </c>
      <c r="G23" s="215"/>
      <c r="H23" s="215"/>
      <c r="I23" s="215"/>
      <c r="J23" s="189"/>
      <c r="N23" s="229">
        <v>8</v>
      </c>
      <c r="O23" s="229" t="b">
        <v>0</v>
      </c>
      <c r="P23" s="229">
        <f t="shared" si="5"/>
        <v>0</v>
      </c>
      <c r="Q23" s="229" t="str">
        <f t="shared" si="6"/>
        <v/>
      </c>
      <c r="R23" s="229" t="str">
        <f t="shared" si="7"/>
        <v/>
      </c>
      <c r="S23" s="225" t="str">
        <f t="shared" si="8"/>
        <v/>
      </c>
      <c r="T23" s="229" t="str">
        <f t="shared" si="9"/>
        <v/>
      </c>
      <c r="U23" s="225" t="str">
        <f t="shared" si="10"/>
        <v/>
      </c>
      <c r="V23" s="229" t="str">
        <f t="shared" si="11"/>
        <v/>
      </c>
      <c r="W23" s="229" t="b">
        <v>0</v>
      </c>
      <c r="X23" s="229">
        <f t="shared" si="12"/>
        <v>0</v>
      </c>
      <c r="Y23" s="229" t="str">
        <f t="shared" si="0"/>
        <v/>
      </c>
      <c r="Z23" s="229" t="str">
        <f t="shared" si="1"/>
        <v/>
      </c>
      <c r="AA23" s="225" t="str">
        <f t="shared" si="2"/>
        <v/>
      </c>
      <c r="AB23" s="229" t="str">
        <f t="shared" si="3"/>
        <v/>
      </c>
      <c r="AC23" s="225" t="str">
        <f t="shared" si="4"/>
        <v/>
      </c>
      <c r="AD23" s="229" t="str">
        <f t="shared" si="13"/>
        <v/>
      </c>
    </row>
    <row r="24" spans="2:30" ht="93" customHeight="1" x14ac:dyDescent="0.2">
      <c r="B24" s="185">
        <f t="shared" si="14"/>
        <v>9</v>
      </c>
      <c r="C24" s="185">
        <f>IF($F$7="","",
IF(AND($F$7="Pendidikan Pancasila dan Kewarganegaraan",$F$8="X"),PPKN!A11,
IF(AND($F$7="Pendidikan Pancasila dan Kewarganegaraan",$F$8="XI"),PPKN!E11,
IF(AND($F$7="Pendidikan Pancasila dan Kewarganegaraan",$F$8="XII"),PPKN!I11,
IF(AND($F$7="Matematika",$F$8="X"),MAT!A11,
IF(AND($F$7="Matematika",$F$8="XI"),MAT!E11,
IF(AND($F$7="Matematika",$F$8="XII"),MAT!I11,
IF(AND($F$7="Sejarah Indonesia",$F$8="X"),SEJARAH_IND!A11,
IF(AND($F$7="Sejarah Indonesia",$F$8="XI"),SEJARAH_IND!E11,
IF(AND($F$7="Sejarah Indonesia",$F$8="XII"),SEJARAH_IND!I11,
IF(AND($F$7="Pendidikan Jasmani dan Kesehatan",$F$8="X"),PENJAS!A11,
IF(AND($F$7="Pendidikan Jasmani dan Kesehatan",$F$8="XI"),PENJAS!E11,
IF(AND($F$7="Pendidikan Jasmani dan Kesehatan",$F$8="XII"),PENJAS!I11,
IF(AND($F$7="Muatan Lokal",$F$8="X"),MULOK!A11,
IF(AND($F$7="Muatan Lokal",$F$8="XI"),MULOK!E11,
IF(AND($F$7="Muatan Lokal",$F$8="XII"),MULOK!I11
))))
))))))))))))</f>
        <v>0</v>
      </c>
      <c r="D24" s="186">
        <f>IF($F$7="","",
IF(AND($F$7="Pendidikan Pancasila dan Kewarganegaraan",$F$8="X"),PPKN!B11,
IF(AND($F$7="Pendidikan Pancasila dan Kewarganegaraan",$F$8="XI"),PPKN!F11,
IF(AND($F$7="Pendidikan Pancasila dan Kewarganegaraan",$F$8="XII"),PPKN!J11,
IF(AND($F$7="Matematika",$F$8="X"),MAT!B11,
IF(AND($F$7="Matematika",$F$8="XI"),MAT!F11,
IF(AND($F$7="Matematika",$F$8="XII"),MAT!J11,
IF(AND($F$7="Muatan Lokal",$F$8="X"),MULOK!B11,
IF(AND($F$7="Muatan Lokal",$F$8="XI"),MULOK!F11,
IF(AND($F$7="Muatan Lokal",$F$8="XII"),MULOK!J11,
IF(AND($F$7="Pendidikan Jasmani dan Kesehatan",$F$8="X"),PENJAS!B11,
IF(AND($F$7="Pendidikan Jasmani dan Kesehatan",$F$8="XI"),PENJAS!F11,
IF(AND($F$7="Pendidikan Jasmani dan Kesehatan",$F$8="XII"),PENJAS!J11,
IF(AND($F$7="Sejarah Indonesia",$F$8="X"),SEJARAH_IND!B11,
IF(AND($F$7="Sejarah Indonesia",$F$8="XI"),SEJARAH_IND!F11,
IF(AND($F$7="Sejarah Indonesia",$F$8="XII"),SEJARAH_IND!J11
))))))))))))))))</f>
        <v>0</v>
      </c>
      <c r="E24" s="192">
        <f>IF($F$7="","",
IF(AND($F$7="Pendidikan Pancasila dan Kewarganegaraan",$F$8="X"),PPKN!C11,
IF(AND($F$7="Pendidikan Pancasila dan Kewarganegaraan",$F$8="XI"),PPKN!G11,
IF(AND($F$7="Pendidikan Pancasila dan Kewarganegaraan",$F$8="XII"),PPKN!K11,
IF(AND($F$7="Matematika",$F$8="X"),MAT!C11,
IF(AND($F$7="Matematika",$F$8="XI"),MAT!G11,
IF(AND($F$7="Matematika",$F$8="XII"),MAT!K11,
IF(AND($F$7="Muatan Lokal",$F$8="X"),MULOK!C11,
IF(AND($F$7="Muatan Lokal",$F$8="XI"),MULOK!G11,
IF(AND($F$7="Muatan Lokal",$F$8="XII"),MULOK!K11,
IF(AND($F$7="Pendidikan Jasmani dan Kesehatan",$F$8="X"),PENJAS!C11,
IF(AND($F$7="Pendidikan Jasmani dan Kesehatan",$F$8="XI"),PENJAS!G11,
IF(AND($F$7="Pendidikan Jasmani dan Kesehatan",$F$8="XII"),PENJAS!K11,
IF(AND($F$7="Sejarah Indonesia",$F$8="X"),SEJARAH_IND!C11,
IF(AND($F$7="Sejarah Indonesia",$F$8="XI"),SEJARAH_IND!G11,
IF(AND($F$7="Sejarah Indonesia",$F$8="XII"),SEJARAH_IND!K11
))))))))))))))))</f>
        <v>0</v>
      </c>
      <c r="F24" s="186">
        <f>IF($F$7="","",
IF(AND($F$7="Pendidikan Pancasila dan Kewarganegaraan",$F$8="X"),PPKN!D11,
IF(AND($F$7="Pendidikan Pancasila dan Kewarganegaraan",$F$8="XI"),PPKN!H11,
IF(AND($F$7="Pendidikan Pancasila dan Kewarganegaraan",$F$8="XII"),PPKN!L11,
IF(AND($F$7="Matematika",$F$8="X"),MAT!D11,
IF(AND($F$7="Matematika",$F$8="XI"),MAT!H11,
IF(AND($F$7="Matematika",$F$8="XII"),MAT!L11,
IF(AND($F$7="Muatan Lokal",$F$8="X"),MULOK!D11,
IF(AND($F$7="Muatan Lokal",$F$8="XI"),MULOK!H11,
IF(AND($F$7="Muatan Lokal",$F$8="XII"),MULOK!L11,
IF(AND($F$7="Pendidikan Jasmani dan Kesehatan",$F$8="X"),PENJAS!D11,
IF(AND($F$7="Pendidikan Jasmani dan Kesehatan",$F$8="XI"),PENJAS!H11,
IF(AND($F$7="Pendidikan Jasmani dan Kesehatan",$F$8="XII"),PENJAS!L11,
IF(AND($F$7="Sejarah Indonesia",$F$8="X"),SEJARAH_IND!D11,
IF(AND($F$7="Sejarah Indonesia",$F$8="XI"),SEJARAH_IND!H11,
IF(AND($F$7="Sejarah Indonesia",$F$8="XII"),SEJARAH_IND!L11
))))))))))))))))</f>
        <v>0</v>
      </c>
      <c r="G24" s="216"/>
      <c r="H24" s="216"/>
      <c r="I24" s="216"/>
      <c r="J24" s="191"/>
      <c r="N24" s="229">
        <v>9</v>
      </c>
      <c r="O24" s="229" t="b">
        <v>0</v>
      </c>
      <c r="P24" s="229">
        <f t="shared" si="5"/>
        <v>0</v>
      </c>
      <c r="Q24" s="229" t="str">
        <f t="shared" si="6"/>
        <v/>
      </c>
      <c r="R24" s="229" t="str">
        <f t="shared" si="7"/>
        <v/>
      </c>
      <c r="S24" s="225" t="str">
        <f t="shared" si="8"/>
        <v/>
      </c>
      <c r="T24" s="229" t="str">
        <f t="shared" si="9"/>
        <v/>
      </c>
      <c r="U24" s="225" t="str">
        <f t="shared" si="10"/>
        <v/>
      </c>
      <c r="V24" s="229" t="str">
        <f t="shared" si="11"/>
        <v/>
      </c>
      <c r="W24" s="229" t="b">
        <v>0</v>
      </c>
      <c r="X24" s="229">
        <f t="shared" si="12"/>
        <v>0</v>
      </c>
      <c r="Y24" s="229" t="str">
        <f t="shared" si="0"/>
        <v/>
      </c>
      <c r="Z24" s="229" t="str">
        <f t="shared" si="1"/>
        <v/>
      </c>
      <c r="AA24" s="225" t="str">
        <f t="shared" si="2"/>
        <v/>
      </c>
      <c r="AB24" s="229" t="str">
        <f t="shared" si="3"/>
        <v/>
      </c>
      <c r="AC24" s="225" t="str">
        <f t="shared" si="4"/>
        <v/>
      </c>
      <c r="AD24" s="229" t="str">
        <f t="shared" si="13"/>
        <v/>
      </c>
    </row>
    <row r="25" spans="2:30" ht="93" customHeight="1" x14ac:dyDescent="0.2">
      <c r="B25" s="185">
        <f t="shared" si="14"/>
        <v>10</v>
      </c>
      <c r="C25" s="185">
        <f>IF($F$7="","",
IF(AND($F$7="Pendidikan Pancasila dan Kewarganegaraan",$F$8="X"),PPKN!A12,
IF(AND($F$7="Pendidikan Pancasila dan Kewarganegaraan",$F$8="XI"),PPKN!E12,
IF(AND($F$7="Pendidikan Pancasila dan Kewarganegaraan",$F$8="XII"),PPKN!I12,
IF(AND($F$7="Matematika",$F$8="X"),MAT!A12,
IF(AND($F$7="Matematika",$F$8="XI"),MAT!E12,
IF(AND($F$7="Matematika",$F$8="XII"),MAT!I12,
IF(AND($F$7="Sejarah Indonesia",$F$8="X"),SEJARAH_IND!A12,
IF(AND($F$7="Sejarah Indonesia",$F$8="XI"),SEJARAH_IND!E12,
IF(AND($F$7="Sejarah Indonesia",$F$8="XII"),SEJARAH_IND!I12,
IF(AND($F$7="Pendidikan Jasmani dan Kesehatan",$F$8="X"),PENJAS!A12,
IF(AND($F$7="Pendidikan Jasmani dan Kesehatan",$F$8="XI"),PENJAS!E12,
IF(AND($F$7="Pendidikan Jasmani dan Kesehatan",$F$8="XII"),PENJAS!I12,
IF(AND($F$7="Muatan Lokal",$F$8="X"),MULOK!A12,
IF(AND($F$7="Muatan Lokal",$F$8="XI"),MULOK!E12,
IF(AND($F$7="Muatan Lokal",$F$8="XII"),MULOK!I12
))))
))))))))))))</f>
        <v>0</v>
      </c>
      <c r="D25" s="186">
        <f>IF($F$7="","",
IF(AND($F$7="Pendidikan Pancasila dan Kewarganegaraan",$F$8="X"),PPKN!B12,
IF(AND($F$7="Pendidikan Pancasila dan Kewarganegaraan",$F$8="XI"),PPKN!F12,
IF(AND($F$7="Pendidikan Pancasila dan Kewarganegaraan",$F$8="XII"),PPKN!J12,
IF(AND($F$7="Matematika",$F$8="X"),MAT!B12,
IF(AND($F$7="Matematika",$F$8="XI"),MAT!F12,
IF(AND($F$7="Matematika",$F$8="XII"),MAT!J12,
IF(AND($F$7="Muatan Lokal",$F$8="X"),MULOK!B12,
IF(AND($F$7="Muatan Lokal",$F$8="XI"),MULOK!F12,
IF(AND($F$7="Muatan Lokal",$F$8="XII"),MULOK!J12,
IF(AND($F$7="Pendidikan Jasmani dan Kesehatan",$F$8="X"),PENJAS!B12,
IF(AND($F$7="Pendidikan Jasmani dan Kesehatan",$F$8="XI"),PENJAS!F12,
IF(AND($F$7="Pendidikan Jasmani dan Kesehatan",$F$8="XII"),PENJAS!J12,
IF(AND($F$7="Sejarah Indonesia",$F$8="X"),SEJARAH_IND!B12,
IF(AND($F$7="Sejarah Indonesia",$F$8="XI"),SEJARAH_IND!F12,
IF(AND($F$7="Sejarah Indonesia",$F$8="XII"),SEJARAH_IND!J12
))))))))))))))))</f>
        <v>0</v>
      </c>
      <c r="E25" s="192">
        <f>IF($F$7="","",
IF(AND($F$7="Pendidikan Pancasila dan Kewarganegaraan",$F$8="X"),PPKN!C12,
IF(AND($F$7="Pendidikan Pancasila dan Kewarganegaraan",$F$8="XI"),PPKN!G12,
IF(AND($F$7="Pendidikan Pancasila dan Kewarganegaraan",$F$8="XII"),PPKN!K12,
IF(AND($F$7="Matematika",$F$8="X"),MAT!C12,
IF(AND($F$7="Matematika",$F$8="XI"),MAT!G12,
IF(AND($F$7="Matematika",$F$8="XII"),MAT!K12,
IF(AND($F$7="Muatan Lokal",$F$8="X"),MULOK!C12,
IF(AND($F$7="Muatan Lokal",$F$8="XI"),MULOK!G12,
IF(AND($F$7="Muatan Lokal",$F$8="XII"),MULOK!K12,
IF(AND($F$7="Pendidikan Jasmani dan Kesehatan",$F$8="X"),PENJAS!C12,
IF(AND($F$7="Pendidikan Jasmani dan Kesehatan",$F$8="XI"),PENJAS!G12,
IF(AND($F$7="Pendidikan Jasmani dan Kesehatan",$F$8="XII"),PENJAS!K12,
IF(AND($F$7="Sejarah Indonesia",$F$8="X"),SEJARAH_IND!C12,
IF(AND($F$7="Sejarah Indonesia",$F$8="XI"),SEJARAH_IND!G12,
IF(AND($F$7="Sejarah Indonesia",$F$8="XII"),SEJARAH_IND!K12
))))))))))))))))</f>
        <v>0</v>
      </c>
      <c r="F25" s="186">
        <f>IF($F$7="","",
IF(AND($F$7="Pendidikan Pancasila dan Kewarganegaraan",$F$8="X"),PPKN!D12,
IF(AND($F$7="Pendidikan Pancasila dan Kewarganegaraan",$F$8="XI"),PPKN!H12,
IF(AND($F$7="Pendidikan Pancasila dan Kewarganegaraan",$F$8="XII"),PPKN!L12,
IF(AND($F$7="Matematika",$F$8="X"),MAT!D12,
IF(AND($F$7="Matematika",$F$8="XI"),MAT!H12,
IF(AND($F$7="Matematika",$F$8="XII"),MAT!L12,
IF(AND($F$7="Muatan Lokal",$F$8="X"),MULOK!D12,
IF(AND($F$7="Muatan Lokal",$F$8="XI"),MULOK!H12,
IF(AND($F$7="Muatan Lokal",$F$8="XII"),MULOK!L12,
IF(AND($F$7="Pendidikan Jasmani dan Kesehatan",$F$8="X"),PENJAS!D12,
IF(AND($F$7="Pendidikan Jasmani dan Kesehatan",$F$8="XI"),PENJAS!H12,
IF(AND($F$7="Pendidikan Jasmani dan Kesehatan",$F$8="XII"),PENJAS!L12,
IF(AND($F$7="Sejarah Indonesia",$F$8="X"),SEJARAH_IND!D12,
IF(AND($F$7="Sejarah Indonesia",$F$8="XI"),SEJARAH_IND!H12,
IF(AND($F$7="Sejarah Indonesia",$F$8="XII"),SEJARAH_IND!L12
))))))))))))))))</f>
        <v>0</v>
      </c>
      <c r="G25" s="215"/>
      <c r="H25" s="215"/>
      <c r="I25" s="215"/>
      <c r="J25" s="189"/>
      <c r="K25" s="199"/>
      <c r="N25" s="229">
        <v>10</v>
      </c>
      <c r="O25" s="229" t="b">
        <v>0</v>
      </c>
      <c r="P25" s="229">
        <f t="shared" si="5"/>
        <v>0</v>
      </c>
      <c r="Q25" s="229" t="str">
        <f t="shared" si="6"/>
        <v/>
      </c>
      <c r="R25" s="229" t="str">
        <f t="shared" si="7"/>
        <v/>
      </c>
      <c r="S25" s="225" t="str">
        <f t="shared" si="8"/>
        <v/>
      </c>
      <c r="T25" s="229" t="str">
        <f t="shared" si="9"/>
        <v/>
      </c>
      <c r="U25" s="225" t="str">
        <f t="shared" si="10"/>
        <v/>
      </c>
      <c r="V25" s="229" t="str">
        <f t="shared" si="11"/>
        <v/>
      </c>
      <c r="W25" s="229" t="b">
        <v>0</v>
      </c>
      <c r="X25" s="229">
        <f t="shared" si="12"/>
        <v>0</v>
      </c>
      <c r="Y25" s="229" t="str">
        <f t="shared" si="0"/>
        <v/>
      </c>
      <c r="Z25" s="229" t="str">
        <f t="shared" si="1"/>
        <v/>
      </c>
      <c r="AA25" s="225" t="str">
        <f t="shared" si="2"/>
        <v/>
      </c>
      <c r="AB25" s="229" t="str">
        <f t="shared" si="3"/>
        <v/>
      </c>
      <c r="AC25" s="225" t="str">
        <f t="shared" si="4"/>
        <v/>
      </c>
      <c r="AD25" s="229" t="str">
        <f t="shared" si="13"/>
        <v/>
      </c>
    </row>
    <row r="26" spans="2:30" ht="93" customHeight="1" x14ac:dyDescent="0.2">
      <c r="B26" s="185">
        <f t="shared" si="14"/>
        <v>11</v>
      </c>
      <c r="C26" s="185">
        <f>IF($F$7="","",
IF(AND($F$7="Pendidikan Pancasila dan Kewarganegaraan",$F$8="X"),PPKN!A13,
IF(AND($F$7="Pendidikan Pancasila dan Kewarganegaraan",$F$8="XI"),PPKN!E13,
IF(AND($F$7="Pendidikan Pancasila dan Kewarganegaraan",$F$8="XII"),PPKN!I13,
IF(AND($F$7="Matematika",$F$8="X"),MAT!A13,
IF(AND($F$7="Matematika",$F$8="XI"),MAT!E13,
IF(AND($F$7="Matematika",$F$8="XII"),MAT!I13,
IF(AND($F$7="Sejarah Indonesia",$F$8="X"),SEJARAH_IND!A13,
IF(AND($F$7="Sejarah Indonesia",$F$8="XI"),SEJARAH_IND!E13,
IF(AND($F$7="Sejarah Indonesia",$F$8="XII"),SEJARAH_IND!I13,
IF(AND($F$7="Pendidikan Jasmani dan Kesehatan",$F$8="X"),PENJAS!A13,
IF(AND($F$7="Pendidikan Jasmani dan Kesehatan",$F$8="XI"),PENJAS!E13,
IF(AND($F$7="Pendidikan Jasmani dan Kesehatan",$F$8="XII"),PENJAS!I13,
IF(AND($F$7="Muatan Lokal",$F$8="X"),MULOK!A13,
IF(AND($F$7="Muatan Lokal",$F$8="XI"),MULOK!E13,
IF(AND($F$7="Muatan Lokal",$F$8="XII"),MULOK!I13
))))
))))))))))))</f>
        <v>0</v>
      </c>
      <c r="D26" s="186">
        <f>IF($F$7="","",
IF(AND($F$7="Pendidikan Pancasila dan Kewarganegaraan",$F$8="X"),PPKN!B13,
IF(AND($F$7="Pendidikan Pancasila dan Kewarganegaraan",$F$8="XI"),PPKN!F13,
IF(AND($F$7="Pendidikan Pancasila dan Kewarganegaraan",$F$8="XII"),PPKN!J13,
IF(AND($F$7="Matematika",$F$8="X"),MAT!B13,
IF(AND($F$7="Matematika",$F$8="XI"),MAT!F13,
IF(AND($F$7="Matematika",$F$8="XII"),MAT!J13,
IF(AND($F$7="Muatan Lokal",$F$8="X"),MULOK!B13,
IF(AND($F$7="Muatan Lokal",$F$8="XI"),MULOK!F13,
IF(AND($F$7="Muatan Lokal",$F$8="XII"),MULOK!J13,
IF(AND($F$7="Pendidikan Jasmani dan Kesehatan",$F$8="X"),PENJAS!B13,
IF(AND($F$7="Pendidikan Jasmani dan Kesehatan",$F$8="XI"),PENJAS!F13,
IF(AND($F$7="Pendidikan Jasmani dan Kesehatan",$F$8="XII"),PENJAS!J13,
IF(AND($F$7="Sejarah Indonesia",$F$8="X"),SEJARAH_IND!B13,
IF(AND($F$7="Sejarah Indonesia",$F$8="XI"),SEJARAH_IND!F13,
IF(AND($F$7="Sejarah Indonesia",$F$8="XII"),SEJARAH_IND!J13
))))))))))))))))</f>
        <v>0</v>
      </c>
      <c r="E26" s="192">
        <f>IF($F$7="","",
IF(AND($F$7="Pendidikan Pancasila dan Kewarganegaraan",$F$8="X"),PPKN!C13,
IF(AND($F$7="Pendidikan Pancasila dan Kewarganegaraan",$F$8="XI"),PPKN!G13,
IF(AND($F$7="Pendidikan Pancasila dan Kewarganegaraan",$F$8="XII"),PPKN!K13,
IF(AND($F$7="Matematika",$F$8="X"),MAT!C13,
IF(AND($F$7="Matematika",$F$8="XI"),MAT!G13,
IF(AND($F$7="Matematika",$F$8="XII"),MAT!K13,
IF(AND($F$7="Muatan Lokal",$F$8="X"),MULOK!C13,
IF(AND($F$7="Muatan Lokal",$F$8="XI"),MULOK!G13,
IF(AND($F$7="Muatan Lokal",$F$8="XII"),MULOK!K13,
IF(AND($F$7="Pendidikan Jasmani dan Kesehatan",$F$8="X"),PENJAS!C13,
IF(AND($F$7="Pendidikan Jasmani dan Kesehatan",$F$8="XI"),PENJAS!G13,
IF(AND($F$7="Pendidikan Jasmani dan Kesehatan",$F$8="XII"),PENJAS!K13,
IF(AND($F$7="Sejarah Indonesia",$F$8="X"),SEJARAH_IND!C13,
IF(AND($F$7="Sejarah Indonesia",$F$8="XI"),SEJARAH_IND!G13,
IF(AND($F$7="Sejarah Indonesia",$F$8="XII"),SEJARAH_IND!K13
))))))))))))))))</f>
        <v>0</v>
      </c>
      <c r="F26" s="186">
        <f>IF($F$7="","",
IF(AND($F$7="Pendidikan Pancasila dan Kewarganegaraan",$F$8="X"),PPKN!D13,
IF(AND($F$7="Pendidikan Pancasila dan Kewarganegaraan",$F$8="XI"),PPKN!H13,
IF(AND($F$7="Pendidikan Pancasila dan Kewarganegaraan",$F$8="XII"),PPKN!L13,
IF(AND($F$7="Matematika",$F$8="X"),MAT!D13,
IF(AND($F$7="Matematika",$F$8="XI"),MAT!H13,
IF(AND($F$7="Matematika",$F$8="XII"),MAT!L13,
IF(AND($F$7="Muatan Lokal",$F$8="X"),MULOK!D13,
IF(AND($F$7="Muatan Lokal",$F$8="XI"),MULOK!H13,
IF(AND($F$7="Muatan Lokal",$F$8="XII"),MULOK!L13,
IF(AND($F$7="Pendidikan Jasmani dan Kesehatan",$F$8="X"),PENJAS!D13,
IF(AND($F$7="Pendidikan Jasmani dan Kesehatan",$F$8="XI"),PENJAS!H13,
IF(AND($F$7="Pendidikan Jasmani dan Kesehatan",$F$8="XII"),PENJAS!L13,
IF(AND($F$7="Sejarah Indonesia",$F$8="X"),SEJARAH_IND!D13,
IF(AND($F$7="Sejarah Indonesia",$F$8="XI"),SEJARAH_IND!H13,
IF(AND($F$7="Sejarah Indonesia",$F$8="XII"),SEJARAH_IND!L13
))))))))))))))))</f>
        <v>0</v>
      </c>
      <c r="G26" s="216"/>
      <c r="H26" s="216"/>
      <c r="I26" s="216"/>
      <c r="J26" s="191"/>
      <c r="N26" s="229">
        <v>11</v>
      </c>
      <c r="O26" s="229" t="b">
        <v>0</v>
      </c>
      <c r="P26" s="229">
        <f t="shared" si="5"/>
        <v>0</v>
      </c>
      <c r="Q26" s="229" t="str">
        <f t="shared" si="6"/>
        <v/>
      </c>
      <c r="R26" s="229" t="str">
        <f t="shared" si="7"/>
        <v/>
      </c>
      <c r="S26" s="225" t="str">
        <f t="shared" si="8"/>
        <v/>
      </c>
      <c r="T26" s="229" t="str">
        <f t="shared" si="9"/>
        <v/>
      </c>
      <c r="U26" s="225" t="str">
        <f t="shared" si="10"/>
        <v/>
      </c>
      <c r="V26" s="229" t="str">
        <f t="shared" si="11"/>
        <v/>
      </c>
      <c r="W26" s="229" t="b">
        <v>0</v>
      </c>
      <c r="X26" s="229">
        <f t="shared" si="12"/>
        <v>0</v>
      </c>
      <c r="Y26" s="229" t="str">
        <f t="shared" si="0"/>
        <v/>
      </c>
      <c r="Z26" s="229" t="str">
        <f t="shared" si="1"/>
        <v/>
      </c>
      <c r="AA26" s="225" t="str">
        <f t="shared" si="2"/>
        <v/>
      </c>
      <c r="AB26" s="229" t="str">
        <f t="shared" si="3"/>
        <v/>
      </c>
      <c r="AC26" s="225" t="str">
        <f t="shared" si="4"/>
        <v/>
      </c>
      <c r="AD26" s="229" t="str">
        <f t="shared" si="13"/>
        <v/>
      </c>
    </row>
    <row r="27" spans="2:30" ht="93" customHeight="1" x14ac:dyDescent="0.2">
      <c r="B27" s="185">
        <f t="shared" si="14"/>
        <v>12</v>
      </c>
      <c r="C27" s="185">
        <f>IF($F$7="","",
IF(AND($F$7="Pendidikan Pancasila dan Kewarganegaraan",$F$8="X"),PPKN!A14,
IF(AND($F$7="Pendidikan Pancasila dan Kewarganegaraan",$F$8="XI"),PPKN!E14,
IF(AND($F$7="Pendidikan Pancasila dan Kewarganegaraan",$F$8="XII"),PPKN!I14,
IF(AND($F$7="Matematika",$F$8="X"),MAT!A14,
IF(AND($F$7="Matematika",$F$8="XI"),MAT!E14,
IF(AND($F$7="Matematika",$F$8="XII"),MAT!I14,
IF(AND($F$7="Sejarah Indonesia",$F$8="X"),SEJARAH_IND!A14,
IF(AND($F$7="Sejarah Indonesia",$F$8="XI"),SEJARAH_IND!E14,
IF(AND($F$7="Sejarah Indonesia",$F$8="XII"),SEJARAH_IND!I14,
IF(AND($F$7="Pendidikan Jasmani dan Kesehatan",$F$8="X"),PENJAS!A14,
IF(AND($F$7="Pendidikan Jasmani dan Kesehatan",$F$8="XI"),PENJAS!E14,
IF(AND($F$7="Pendidikan Jasmani dan Kesehatan",$F$8="XII"),PENJAS!I14,
IF(AND($F$7="Muatan Lokal",$F$8="X"),MULOK!A14,
IF(AND($F$7="Muatan Lokal",$F$8="XI"),MULOK!E14,
IF(AND($F$7="Muatan Lokal",$F$8="XII"),MULOK!I14
))))
))))))))))))</f>
        <v>0</v>
      </c>
      <c r="D27" s="186">
        <f>IF($F$7="","",
IF(AND($F$7="Pendidikan Pancasila dan Kewarganegaraan",$F$8="X"),PPKN!B14,
IF(AND($F$7="Pendidikan Pancasila dan Kewarganegaraan",$F$8="XI"),PPKN!F14,
IF(AND($F$7="Pendidikan Pancasila dan Kewarganegaraan",$F$8="XII"),PPKN!J14,
IF(AND($F$7="Matematika",$F$8="X"),MAT!B14,
IF(AND($F$7="Matematika",$F$8="XI"),MAT!F14,
IF(AND($F$7="Matematika",$F$8="XII"),MAT!J14,
IF(AND($F$7="Muatan Lokal",$F$8="X"),MULOK!B14,
IF(AND($F$7="Muatan Lokal",$F$8="XI"),MULOK!F14,
IF(AND($F$7="Muatan Lokal",$F$8="XII"),MULOK!J14,
IF(AND($F$7="Pendidikan Jasmani dan Kesehatan",$F$8="X"),PENJAS!B14,
IF(AND($F$7="Pendidikan Jasmani dan Kesehatan",$F$8="XI"),PENJAS!F14,
IF(AND($F$7="Pendidikan Jasmani dan Kesehatan",$F$8="XII"),PENJAS!J14,
IF(AND($F$7="Sejarah Indonesia",$F$8="X"),SEJARAH_IND!B14,
IF(AND($F$7="Sejarah Indonesia",$F$8="XI"),SEJARAH_IND!F14,
IF(AND($F$7="Sejarah Indonesia",$F$8="XII"),SEJARAH_IND!J14
))))))))))))))))</f>
        <v>0</v>
      </c>
      <c r="E27" s="192">
        <f>IF($F$7="","",
IF(AND($F$7="Pendidikan Pancasila dan Kewarganegaraan",$F$8="X"),PPKN!C14,
IF(AND($F$7="Pendidikan Pancasila dan Kewarganegaraan",$F$8="XI"),PPKN!G14,
IF(AND($F$7="Pendidikan Pancasila dan Kewarganegaraan",$F$8="XII"),PPKN!K14,
IF(AND($F$7="Matematika",$F$8="X"),MAT!C14,
IF(AND($F$7="Matematika",$F$8="XI"),MAT!G14,
IF(AND($F$7="Matematika",$F$8="XII"),MAT!K14,
IF(AND($F$7="Muatan Lokal",$F$8="X"),MULOK!C14,
IF(AND($F$7="Muatan Lokal",$F$8="XI"),MULOK!G14,
IF(AND($F$7="Muatan Lokal",$F$8="XII"),MULOK!K14,
IF(AND($F$7="Pendidikan Jasmani dan Kesehatan",$F$8="X"),PENJAS!C14,
IF(AND($F$7="Pendidikan Jasmani dan Kesehatan",$F$8="XI"),PENJAS!G14,
IF(AND($F$7="Pendidikan Jasmani dan Kesehatan",$F$8="XII"),PENJAS!K14,
IF(AND($F$7="Sejarah Indonesia",$F$8="X"),SEJARAH_IND!C14,
IF(AND($F$7="Sejarah Indonesia",$F$8="XI"),SEJARAH_IND!G14,
IF(AND($F$7="Sejarah Indonesia",$F$8="XII"),SEJARAH_IND!K14
))))))))))))))))</f>
        <v>0</v>
      </c>
      <c r="F27" s="186">
        <f>IF($F$7="","",
IF(AND($F$7="Pendidikan Pancasila dan Kewarganegaraan",$F$8="X"),PPKN!D14,
IF(AND($F$7="Pendidikan Pancasila dan Kewarganegaraan",$F$8="XI"),PPKN!H14,
IF(AND($F$7="Pendidikan Pancasila dan Kewarganegaraan",$F$8="XII"),PPKN!L14,
IF(AND($F$7="Matematika",$F$8="X"),MAT!D14,
IF(AND($F$7="Matematika",$F$8="XI"),MAT!H14,
IF(AND($F$7="Matematika",$F$8="XII"),MAT!L14,
IF(AND($F$7="Muatan Lokal",$F$8="X"),MULOK!D14,
IF(AND($F$7="Muatan Lokal",$F$8="XI"),MULOK!H14,
IF(AND($F$7="Muatan Lokal",$F$8="XII"),MULOK!L14,
IF(AND($F$7="Pendidikan Jasmani dan Kesehatan",$F$8="X"),PENJAS!D14,
IF(AND($F$7="Pendidikan Jasmani dan Kesehatan",$F$8="XI"),PENJAS!H14,
IF(AND($F$7="Pendidikan Jasmani dan Kesehatan",$F$8="XII"),PENJAS!L14,
IF(AND($F$7="Sejarah Indonesia",$F$8="X"),SEJARAH_IND!D14,
IF(AND($F$7="Sejarah Indonesia",$F$8="XI"),SEJARAH_IND!H14,
IF(AND($F$7="Sejarah Indonesia",$F$8="XII"),SEJARAH_IND!L14
))))))))))))))))</f>
        <v>0</v>
      </c>
      <c r="G27" s="215"/>
      <c r="H27" s="215"/>
      <c r="I27" s="215"/>
      <c r="J27" s="189"/>
      <c r="N27" s="229">
        <v>12</v>
      </c>
      <c r="O27" s="229" t="b">
        <v>0</v>
      </c>
      <c r="P27" s="229">
        <f t="shared" si="5"/>
        <v>0</v>
      </c>
      <c r="Q27" s="229" t="str">
        <f t="shared" si="6"/>
        <v/>
      </c>
      <c r="R27" s="229" t="str">
        <f t="shared" si="7"/>
        <v/>
      </c>
      <c r="S27" s="225" t="str">
        <f t="shared" si="8"/>
        <v/>
      </c>
      <c r="T27" s="229" t="str">
        <f t="shared" si="9"/>
        <v/>
      </c>
      <c r="U27" s="225" t="str">
        <f t="shared" si="10"/>
        <v/>
      </c>
      <c r="V27" s="229" t="str">
        <f t="shared" si="11"/>
        <v/>
      </c>
      <c r="W27" s="229" t="b">
        <v>0</v>
      </c>
      <c r="X27" s="229">
        <f t="shared" si="12"/>
        <v>0</v>
      </c>
      <c r="Y27" s="229" t="str">
        <f t="shared" si="0"/>
        <v/>
      </c>
      <c r="Z27" s="229" t="str">
        <f t="shared" si="1"/>
        <v/>
      </c>
      <c r="AA27" s="225" t="str">
        <f t="shared" si="2"/>
        <v/>
      </c>
      <c r="AB27" s="229" t="str">
        <f t="shared" si="3"/>
        <v/>
      </c>
      <c r="AC27" s="225" t="str">
        <f t="shared" si="4"/>
        <v/>
      </c>
      <c r="AD27" s="229" t="str">
        <f t="shared" si="13"/>
        <v/>
      </c>
    </row>
    <row r="28" spans="2:30" ht="93" customHeight="1" x14ac:dyDescent="0.2">
      <c r="B28" s="185">
        <f t="shared" si="14"/>
        <v>13</v>
      </c>
      <c r="C28" s="185">
        <f>IF($F$7="","",
IF(AND($F$7="Pendidikan Pancasila dan Kewarganegaraan",$F$8="X"),PPKN!A15,
IF(AND($F$7="Pendidikan Pancasila dan Kewarganegaraan",$F$8="XI"),PPKN!E15,
IF(AND($F$7="Pendidikan Pancasila dan Kewarganegaraan",$F$8="XII"),PPKN!I15,
IF(AND($F$7="Matematika",$F$8="X"),MAT!A15,
IF(AND($F$7="Matematika",$F$8="XI"),MAT!E15,
IF(AND($F$7="Matematika",$F$8="XII"),MAT!I15,
IF(AND($F$7="Sejarah Indonesia",$F$8="X"),SEJARAH_IND!A15,
IF(AND($F$7="Sejarah Indonesia",$F$8="XI"),SEJARAH_IND!E15,
IF(AND($F$7="Sejarah Indonesia",$F$8="XII"),SEJARAH_IND!I15,
IF(AND($F$7="Pendidikan Jasmani dan Kesehatan",$F$8="X"),PENJAS!A15,
IF(AND($F$7="Pendidikan Jasmani dan Kesehatan",$F$8="XI"),PENJAS!E15,
IF(AND($F$7="Pendidikan Jasmani dan Kesehatan",$F$8="XII"),PENJAS!I15,
IF(AND($F$7="Muatan Lokal",$F$8="X"),MULOK!A15,
IF(AND($F$7="Muatan Lokal",$F$8="XI"),MULOK!E15,
IF(AND($F$7="Muatan Lokal",$F$8="XII"),MULOK!I15
))))
))))))))))))</f>
        <v>0</v>
      </c>
      <c r="D28" s="186">
        <f>IF($F$7="","",
IF(AND($F$7="Pendidikan Pancasila dan Kewarganegaraan",$F$8="X"),PPKN!B15,
IF(AND($F$7="Pendidikan Pancasila dan Kewarganegaraan",$F$8="XI"),PPKN!F15,
IF(AND($F$7="Pendidikan Pancasila dan Kewarganegaraan",$F$8="XII"),PPKN!J15,
IF(AND($F$7="Matematika",$F$8="X"),MAT!B15,
IF(AND($F$7="Matematika",$F$8="XI"),MAT!F15,
IF(AND($F$7="Matematika",$F$8="XII"),MAT!J15,
IF(AND($F$7="Muatan Lokal",$F$8="X"),MULOK!B15,
IF(AND($F$7="Muatan Lokal",$F$8="XI"),MULOK!F15,
IF(AND($F$7="Muatan Lokal",$F$8="XII"),MULOK!J15,
IF(AND($F$7="Pendidikan Jasmani dan Kesehatan",$F$8="X"),PENJAS!B15,
IF(AND($F$7="Pendidikan Jasmani dan Kesehatan",$F$8="XI"),PENJAS!F15,
IF(AND($F$7="Pendidikan Jasmani dan Kesehatan",$F$8="XII"),PENJAS!J15,
IF(AND($F$7="Sejarah Indonesia",$F$8="X"),SEJARAH_IND!B15,
IF(AND($F$7="Sejarah Indonesia",$F$8="XI"),SEJARAH_IND!F15,
IF(AND($F$7="Sejarah Indonesia",$F$8="XII"),SEJARAH_IND!J15
))))))))))))))))</f>
        <v>0</v>
      </c>
      <c r="E28" s="192">
        <f>IF($F$7="","",
IF(AND($F$7="Pendidikan Pancasila dan Kewarganegaraan",$F$8="X"),PPKN!C15,
IF(AND($F$7="Pendidikan Pancasila dan Kewarganegaraan",$F$8="XI"),PPKN!G15,
IF(AND($F$7="Pendidikan Pancasila dan Kewarganegaraan",$F$8="XII"),PPKN!K15,
IF(AND($F$7="Matematika",$F$8="X"),MAT!C15,
IF(AND($F$7="Matematika",$F$8="XI"),MAT!G15,
IF(AND($F$7="Matematika",$F$8="XII"),MAT!K15,
IF(AND($F$7="Muatan Lokal",$F$8="X"),MULOK!C15,
IF(AND($F$7="Muatan Lokal",$F$8="XI"),MULOK!G15,
IF(AND($F$7="Muatan Lokal",$F$8="XII"),MULOK!K15,
IF(AND($F$7="Pendidikan Jasmani dan Kesehatan",$F$8="X"),PENJAS!C15,
IF(AND($F$7="Pendidikan Jasmani dan Kesehatan",$F$8="XI"),PENJAS!G15,
IF(AND($F$7="Pendidikan Jasmani dan Kesehatan",$F$8="XII"),PENJAS!K15,
IF(AND($F$7="Sejarah Indonesia",$F$8="X"),SEJARAH_IND!C15,
IF(AND($F$7="Sejarah Indonesia",$F$8="XI"),SEJARAH_IND!G15,
IF(AND($F$7="Sejarah Indonesia",$F$8="XII"),SEJARAH_IND!K15
))))))))))))))))</f>
        <v>0</v>
      </c>
      <c r="F28" s="186">
        <f>IF($F$7="","",
IF(AND($F$7="Pendidikan Pancasila dan Kewarganegaraan",$F$8="X"),PPKN!D15,
IF(AND($F$7="Pendidikan Pancasila dan Kewarganegaraan",$F$8="XI"),PPKN!H15,
IF(AND($F$7="Pendidikan Pancasila dan Kewarganegaraan",$F$8="XII"),PPKN!L15,
IF(AND($F$7="Matematika",$F$8="X"),MAT!D15,
IF(AND($F$7="Matematika",$F$8="XI"),MAT!H15,
IF(AND($F$7="Matematika",$F$8="XII"),MAT!L15,
IF(AND($F$7="Muatan Lokal",$F$8="X"),MULOK!D15,
IF(AND($F$7="Muatan Lokal",$F$8="XI"),MULOK!H15,
IF(AND($F$7="Muatan Lokal",$F$8="XII"),MULOK!L15,
IF(AND($F$7="Pendidikan Jasmani dan Kesehatan",$F$8="X"),PENJAS!D15,
IF(AND($F$7="Pendidikan Jasmani dan Kesehatan",$F$8="XI"),PENJAS!H15,
IF(AND($F$7="Pendidikan Jasmani dan Kesehatan",$F$8="XII"),PENJAS!L15,
IF(AND($F$7="Sejarah Indonesia",$F$8="X"),SEJARAH_IND!D15,
IF(AND($F$7="Sejarah Indonesia",$F$8="XI"),SEJARAH_IND!H15,
IF(AND($F$7="Sejarah Indonesia",$F$8="XII"),SEJARAH_IND!L15
))))))))))))))))</f>
        <v>0</v>
      </c>
      <c r="G28" s="216"/>
      <c r="H28" s="216"/>
      <c r="I28" s="216"/>
      <c r="J28" s="191"/>
      <c r="N28" s="229">
        <v>13</v>
      </c>
      <c r="O28" s="229" t="b">
        <v>0</v>
      </c>
      <c r="P28" s="229">
        <f t="shared" si="5"/>
        <v>0</v>
      </c>
      <c r="Q28" s="229" t="str">
        <f t="shared" si="6"/>
        <v/>
      </c>
      <c r="R28" s="229" t="str">
        <f t="shared" si="7"/>
        <v/>
      </c>
      <c r="S28" s="225" t="str">
        <f t="shared" si="8"/>
        <v/>
      </c>
      <c r="T28" s="229" t="str">
        <f t="shared" si="9"/>
        <v/>
      </c>
      <c r="U28" s="225" t="str">
        <f t="shared" si="10"/>
        <v/>
      </c>
      <c r="V28" s="229" t="str">
        <f t="shared" si="11"/>
        <v/>
      </c>
      <c r="W28" s="229" t="b">
        <v>0</v>
      </c>
      <c r="X28" s="229">
        <f t="shared" si="12"/>
        <v>0</v>
      </c>
      <c r="Y28" s="229" t="str">
        <f t="shared" si="0"/>
        <v/>
      </c>
      <c r="Z28" s="229" t="str">
        <f t="shared" si="1"/>
        <v/>
      </c>
      <c r="AA28" s="225" t="str">
        <f t="shared" si="2"/>
        <v/>
      </c>
      <c r="AB28" s="229" t="str">
        <f t="shared" si="3"/>
        <v/>
      </c>
      <c r="AC28" s="225" t="str">
        <f t="shared" si="4"/>
        <v/>
      </c>
      <c r="AD28" s="229" t="str">
        <f t="shared" si="13"/>
        <v/>
      </c>
    </row>
    <row r="29" spans="2:30" ht="93" customHeight="1" x14ac:dyDescent="0.2">
      <c r="B29" s="185">
        <f t="shared" si="14"/>
        <v>14</v>
      </c>
      <c r="C29" s="185">
        <f>IF($F$7="","",
IF(AND($F$7="Pendidikan Pancasila dan Kewarganegaraan",$F$8="X"),PPKN!A16,
IF(AND($F$7="Pendidikan Pancasila dan Kewarganegaraan",$F$8="XI"),PPKN!E16,
IF(AND($F$7="Pendidikan Pancasila dan Kewarganegaraan",$F$8="XII"),PPKN!I16,
IF(AND($F$7="Matematika",$F$8="X"),MAT!A16,
IF(AND($F$7="Matematika",$F$8="XI"),MAT!E16,
IF(AND($F$7="Matematika",$F$8="XII"),MAT!I16,
IF(AND($F$7="Sejarah Indonesia",$F$8="X"),SEJARAH_IND!A16,
IF(AND($F$7="Sejarah Indonesia",$F$8="XI"),SEJARAH_IND!E16,
IF(AND($F$7="Sejarah Indonesia",$F$8="XII"),SEJARAH_IND!I16,
IF(AND($F$7="Pendidikan Jasmani dan Kesehatan",$F$8="X"),PENJAS!A16,
IF(AND($F$7="Pendidikan Jasmani dan Kesehatan",$F$8="XI"),PENJAS!E16,
IF(AND($F$7="Pendidikan Jasmani dan Kesehatan",$F$8="XII"),PENJAS!I16,
IF(AND($F$7="Muatan Lokal",$F$8="X"),MULOK!A16,
IF(AND($F$7="Muatan Lokal",$F$8="XI"),MULOK!E16,
IF(AND($F$7="Muatan Lokal",$F$8="XII"),MULOK!I16
))))
))))))))))))</f>
        <v>0</v>
      </c>
      <c r="D29" s="186">
        <f>IF($F$7="","",
IF(AND($F$7="Pendidikan Pancasila dan Kewarganegaraan",$F$8="X"),PPKN!B16,
IF(AND($F$7="Pendidikan Pancasila dan Kewarganegaraan",$F$8="XI"),PPKN!F16,
IF(AND($F$7="Pendidikan Pancasila dan Kewarganegaraan",$F$8="XII"),PPKN!J16,
IF(AND($F$7="Matematika",$F$8="X"),MAT!B16,
IF(AND($F$7="Matematika",$F$8="XI"),MAT!F16,
IF(AND($F$7="Matematika",$F$8="XII"),MAT!J16,
IF(AND($F$7="Muatan Lokal",$F$8="X"),MULOK!B16,
IF(AND($F$7="Muatan Lokal",$F$8="XI"),MULOK!F16,
IF(AND($F$7="Muatan Lokal",$F$8="XII"),MULOK!J16,
IF(AND($F$7="Pendidikan Jasmani dan Kesehatan",$F$8="X"),PENJAS!B16,
IF(AND($F$7="Pendidikan Jasmani dan Kesehatan",$F$8="XI"),PENJAS!F16,
IF(AND($F$7="Pendidikan Jasmani dan Kesehatan",$F$8="XII"),PENJAS!J16,
IF(AND($F$7="Sejarah Indonesia",$F$8="X"),SEJARAH_IND!B16,
IF(AND($F$7="Sejarah Indonesia",$F$8="XI"),SEJARAH_IND!F16,
IF(AND($F$7="Sejarah Indonesia",$F$8="XII"),SEJARAH_IND!J16
))))))))))))))))</f>
        <v>0</v>
      </c>
      <c r="E29" s="192">
        <f>IF($F$7="","",
IF(AND($F$7="Pendidikan Pancasila dan Kewarganegaraan",$F$8="X"),PPKN!C16,
IF(AND($F$7="Pendidikan Pancasila dan Kewarganegaraan",$F$8="XI"),PPKN!G16,
IF(AND($F$7="Pendidikan Pancasila dan Kewarganegaraan",$F$8="XII"),PPKN!K16,
IF(AND($F$7="Matematika",$F$8="X"),MAT!C16,
IF(AND($F$7="Matematika",$F$8="XI"),MAT!G16,
IF(AND($F$7="Matematika",$F$8="XII"),MAT!K16,
IF(AND($F$7="Muatan Lokal",$F$8="X"),MULOK!C16,
IF(AND($F$7="Muatan Lokal",$F$8="XI"),MULOK!G16,
IF(AND($F$7="Muatan Lokal",$F$8="XII"),MULOK!K16,
IF(AND($F$7="Pendidikan Jasmani dan Kesehatan",$F$8="X"),PENJAS!C16,
IF(AND($F$7="Pendidikan Jasmani dan Kesehatan",$F$8="XI"),PENJAS!G16,
IF(AND($F$7="Pendidikan Jasmani dan Kesehatan",$F$8="XII"),PENJAS!K16,
IF(AND($F$7="Sejarah Indonesia",$F$8="X"),SEJARAH_IND!C16,
IF(AND($F$7="Sejarah Indonesia",$F$8="XI"),SEJARAH_IND!G16,
IF(AND($F$7="Sejarah Indonesia",$F$8="XII"),SEJARAH_IND!K16
))))))))))))))))</f>
        <v>0</v>
      </c>
      <c r="F29" s="186">
        <f>IF($F$7="","",
IF(AND($F$7="Pendidikan Pancasila dan Kewarganegaraan",$F$8="X"),PPKN!D16,
IF(AND($F$7="Pendidikan Pancasila dan Kewarganegaraan",$F$8="XI"),PPKN!H16,
IF(AND($F$7="Pendidikan Pancasila dan Kewarganegaraan",$F$8="XII"),PPKN!L16,
IF(AND($F$7="Matematika",$F$8="X"),MAT!D16,
IF(AND($F$7="Matematika",$F$8="XI"),MAT!H16,
IF(AND($F$7="Matematika",$F$8="XII"),MAT!L16,
IF(AND($F$7="Muatan Lokal",$F$8="X"),MULOK!D16,
IF(AND($F$7="Muatan Lokal",$F$8="XI"),MULOK!H16,
IF(AND($F$7="Muatan Lokal",$F$8="XII"),MULOK!L16,
IF(AND($F$7="Pendidikan Jasmani dan Kesehatan",$F$8="X"),PENJAS!D16,
IF(AND($F$7="Pendidikan Jasmani dan Kesehatan",$F$8="XI"),PENJAS!H16,
IF(AND($F$7="Pendidikan Jasmani dan Kesehatan",$F$8="XII"),PENJAS!L16,
IF(AND($F$7="Sejarah Indonesia",$F$8="X"),SEJARAH_IND!D16,
IF(AND($F$7="Sejarah Indonesia",$F$8="XI"),SEJARAH_IND!H16,
IF(AND($F$7="Sejarah Indonesia",$F$8="XII"),SEJARAH_IND!L16
))))))))))))))))</f>
        <v>0</v>
      </c>
      <c r="G29" s="215"/>
      <c r="H29" s="215"/>
      <c r="I29" s="215"/>
      <c r="J29" s="189"/>
      <c r="N29" s="229">
        <v>14</v>
      </c>
      <c r="O29" s="229" t="b">
        <v>0</v>
      </c>
      <c r="P29" s="229">
        <f t="shared" si="5"/>
        <v>0</v>
      </c>
      <c r="Q29" s="229" t="str">
        <f t="shared" si="6"/>
        <v/>
      </c>
      <c r="R29" s="229" t="str">
        <f t="shared" si="7"/>
        <v/>
      </c>
      <c r="S29" s="225" t="str">
        <f t="shared" si="8"/>
        <v/>
      </c>
      <c r="T29" s="229" t="str">
        <f t="shared" si="9"/>
        <v/>
      </c>
      <c r="U29" s="225" t="str">
        <f t="shared" si="10"/>
        <v/>
      </c>
      <c r="V29" s="229" t="str">
        <f t="shared" si="11"/>
        <v/>
      </c>
      <c r="W29" s="229" t="b">
        <v>0</v>
      </c>
      <c r="X29" s="229">
        <f t="shared" si="12"/>
        <v>0</v>
      </c>
      <c r="Y29" s="229" t="str">
        <f t="shared" si="0"/>
        <v/>
      </c>
      <c r="Z29" s="229" t="str">
        <f t="shared" si="1"/>
        <v/>
      </c>
      <c r="AA29" s="225" t="str">
        <f t="shared" si="2"/>
        <v/>
      </c>
      <c r="AB29" s="229" t="str">
        <f t="shared" si="3"/>
        <v/>
      </c>
      <c r="AC29" s="225" t="str">
        <f t="shared" si="4"/>
        <v/>
      </c>
      <c r="AD29" s="229" t="str">
        <f t="shared" si="13"/>
        <v/>
      </c>
    </row>
    <row r="30" spans="2:30" ht="93" customHeight="1" x14ac:dyDescent="0.2">
      <c r="B30" s="185">
        <f t="shared" si="14"/>
        <v>15</v>
      </c>
      <c r="C30" s="185">
        <f>IF($F$7="","",
IF(AND($F$7="Pendidikan Pancasila dan Kewarganegaraan",$F$8="X"),PPKN!A17,
IF(AND($F$7="Pendidikan Pancasila dan Kewarganegaraan",$F$8="XI"),PPKN!E17,
IF(AND($F$7="Pendidikan Pancasila dan Kewarganegaraan",$F$8="XII"),PPKN!I17,
IF(AND($F$7="Matematika",$F$8="X"),MAT!A17,
IF(AND($F$7="Matematika",$F$8="XI"),MAT!E17,
IF(AND($F$7="Matematika",$F$8="XII"),MAT!I17,
IF(AND($F$7="Sejarah Indonesia",$F$8="X"),SEJARAH_IND!A17,
IF(AND($F$7="Sejarah Indonesia",$F$8="XI"),SEJARAH_IND!E17,
IF(AND($F$7="Sejarah Indonesia",$F$8="XII"),SEJARAH_IND!I17,
IF(AND($F$7="Pendidikan Jasmani dan Kesehatan",$F$8="X"),PENJAS!A17,
IF(AND($F$7="Pendidikan Jasmani dan Kesehatan",$F$8="XI"),PENJAS!E17,
IF(AND($F$7="Pendidikan Jasmani dan Kesehatan",$F$8="XII"),PENJAS!I17,
IF(AND($F$7="Muatan Lokal",$F$8="X"),MULOK!A17,
IF(AND($F$7="Muatan Lokal",$F$8="XI"),MULOK!E17,
IF(AND($F$7="Muatan Lokal",$F$8="XII"),MULOK!I17
))))
))))))))))))</f>
        <v>0</v>
      </c>
      <c r="D30" s="186">
        <f>IF($F$7="","",
IF(AND($F$7="Pendidikan Pancasila dan Kewarganegaraan",$F$8="X"),PPKN!B17,
IF(AND($F$7="Pendidikan Pancasila dan Kewarganegaraan",$F$8="XI"),PPKN!F17,
IF(AND($F$7="Pendidikan Pancasila dan Kewarganegaraan",$F$8="XII"),PPKN!J17,
IF(AND($F$7="Matematika",$F$8="X"),MAT!B17,
IF(AND($F$7="Matematika",$F$8="XI"),MAT!F17,
IF(AND($F$7="Matematika",$F$8="XII"),MAT!J17,
IF(AND($F$7="Muatan Lokal",$F$8="X"),MULOK!B17,
IF(AND($F$7="Muatan Lokal",$F$8="XI"),MULOK!F17,
IF(AND($F$7="Muatan Lokal",$F$8="XII"),MULOK!J17,
IF(AND($F$7="Pendidikan Jasmani dan Kesehatan",$F$8="X"),PENJAS!B17,
IF(AND($F$7="Pendidikan Jasmani dan Kesehatan",$F$8="XI"),PENJAS!F17,
IF(AND($F$7="Pendidikan Jasmani dan Kesehatan",$F$8="XII"),PENJAS!J17,
IF(AND($F$7="Sejarah Indonesia",$F$8="X"),SEJARAH_IND!B17,
IF(AND($F$7="Sejarah Indonesia",$F$8="XI"),SEJARAH_IND!F17,
IF(AND($F$7="Sejarah Indonesia",$F$8="XII"),SEJARAH_IND!J17
))))))))))))))))</f>
        <v>0</v>
      </c>
      <c r="E30" s="192">
        <f>IF($F$7="","",
IF(AND($F$7="Pendidikan Pancasila dan Kewarganegaraan",$F$8="X"),PPKN!C17,
IF(AND($F$7="Pendidikan Pancasila dan Kewarganegaraan",$F$8="XI"),PPKN!G17,
IF(AND($F$7="Pendidikan Pancasila dan Kewarganegaraan",$F$8="XII"),PPKN!K17,
IF(AND($F$7="Matematika",$F$8="X"),MAT!C17,
IF(AND($F$7="Matematika",$F$8="XI"),MAT!G17,
IF(AND($F$7="Matematika",$F$8="XII"),MAT!K17,
IF(AND($F$7="Muatan Lokal",$F$8="X"),MULOK!C17,
IF(AND($F$7="Muatan Lokal",$F$8="XI"),MULOK!G17,
IF(AND($F$7="Muatan Lokal",$F$8="XII"),MULOK!K17,
IF(AND($F$7="Pendidikan Jasmani dan Kesehatan",$F$8="X"),PENJAS!C17,
IF(AND($F$7="Pendidikan Jasmani dan Kesehatan",$F$8="XI"),PENJAS!G17,
IF(AND($F$7="Pendidikan Jasmani dan Kesehatan",$F$8="XII"),PENJAS!K17,
IF(AND($F$7="Sejarah Indonesia",$F$8="X"),SEJARAH_IND!C17,
IF(AND($F$7="Sejarah Indonesia",$F$8="XI"),SEJARAH_IND!G17,
IF(AND($F$7="Sejarah Indonesia",$F$8="XII"),SEJARAH_IND!K17
))))))))))))))))</f>
        <v>0</v>
      </c>
      <c r="F30" s="186">
        <f>IF($F$7="","",
IF(AND($F$7="Pendidikan Pancasila dan Kewarganegaraan",$F$8="X"),PPKN!D17,
IF(AND($F$7="Pendidikan Pancasila dan Kewarganegaraan",$F$8="XI"),PPKN!H17,
IF(AND($F$7="Pendidikan Pancasila dan Kewarganegaraan",$F$8="XII"),PPKN!L17,
IF(AND($F$7="Matematika",$F$8="X"),MAT!D17,
IF(AND($F$7="Matematika",$F$8="XI"),MAT!H17,
IF(AND($F$7="Matematika",$F$8="XII"),MAT!L17,
IF(AND($F$7="Muatan Lokal",$F$8="X"),MULOK!D17,
IF(AND($F$7="Muatan Lokal",$F$8="XI"),MULOK!H17,
IF(AND($F$7="Muatan Lokal",$F$8="XII"),MULOK!L17,
IF(AND($F$7="Pendidikan Jasmani dan Kesehatan",$F$8="X"),PENJAS!D17,
IF(AND($F$7="Pendidikan Jasmani dan Kesehatan",$F$8="XI"),PENJAS!H17,
IF(AND($F$7="Pendidikan Jasmani dan Kesehatan",$F$8="XII"),PENJAS!L17,
IF(AND($F$7="Sejarah Indonesia",$F$8="X"),SEJARAH_IND!D17,
IF(AND($F$7="Sejarah Indonesia",$F$8="XI"),SEJARAH_IND!H17,
IF(AND($F$7="Sejarah Indonesia",$F$8="XII"),SEJARAH_IND!L17
))))))))))))))))</f>
        <v>0</v>
      </c>
      <c r="G30" s="216"/>
      <c r="H30" s="216"/>
      <c r="I30" s="216"/>
      <c r="J30" s="191"/>
      <c r="N30" s="229">
        <v>15</v>
      </c>
      <c r="O30" s="229" t="b">
        <v>0</v>
      </c>
      <c r="P30" s="229">
        <f t="shared" si="5"/>
        <v>0</v>
      </c>
      <c r="Q30" s="229" t="str">
        <f t="shared" si="6"/>
        <v/>
      </c>
      <c r="R30" s="229" t="str">
        <f t="shared" si="7"/>
        <v/>
      </c>
      <c r="S30" s="225" t="str">
        <f t="shared" si="8"/>
        <v/>
      </c>
      <c r="T30" s="229" t="str">
        <f t="shared" si="9"/>
        <v/>
      </c>
      <c r="U30" s="225" t="str">
        <f t="shared" si="10"/>
        <v/>
      </c>
      <c r="V30" s="229" t="str">
        <f t="shared" si="11"/>
        <v/>
      </c>
      <c r="W30" s="229" t="b">
        <v>0</v>
      </c>
      <c r="X30" s="229">
        <f t="shared" si="12"/>
        <v>0</v>
      </c>
      <c r="Y30" s="229" t="str">
        <f t="shared" si="0"/>
        <v/>
      </c>
      <c r="Z30" s="229" t="str">
        <f t="shared" si="1"/>
        <v/>
      </c>
      <c r="AA30" s="225" t="str">
        <f t="shared" si="2"/>
        <v/>
      </c>
      <c r="AB30" s="229" t="str">
        <f t="shared" si="3"/>
        <v/>
      </c>
      <c r="AC30" s="225" t="str">
        <f t="shared" si="4"/>
        <v/>
      </c>
      <c r="AD30" s="229" t="str">
        <f t="shared" si="13"/>
        <v/>
      </c>
    </row>
    <row r="31" spans="2:30" ht="93" customHeight="1" x14ac:dyDescent="0.2">
      <c r="B31" s="185">
        <f t="shared" si="14"/>
        <v>16</v>
      </c>
      <c r="C31" s="185">
        <f>IF($F$7="","",
IF(AND($F$7="Pendidikan Pancasila dan Kewarganegaraan",$F$8="X"),PPKN!A18,
IF(AND($F$7="Pendidikan Pancasila dan Kewarganegaraan",$F$8="XI"),PPKN!E18,
IF(AND($F$7="Pendidikan Pancasila dan Kewarganegaraan",$F$8="XII"),PPKN!I18,
IF(AND($F$7="Matematika",$F$8="X"),MAT!A18,
IF(AND($F$7="Matematika",$F$8="XI"),MAT!E18,
IF(AND($F$7="Matematika",$F$8="XII"),MAT!I18,
IF(AND($F$7="Sejarah Indonesia",$F$8="X"),SEJARAH_IND!A18,
IF(AND($F$7="Sejarah Indonesia",$F$8="XI"),SEJARAH_IND!E18,
IF(AND($F$7="Sejarah Indonesia",$F$8="XII"),SEJARAH_IND!I18,
IF(AND($F$7="Pendidikan Jasmani dan Kesehatan",$F$8="X"),PENJAS!A18,
IF(AND($F$7="Pendidikan Jasmani dan Kesehatan",$F$8="XI"),PENJAS!E18,
IF(AND($F$7="Pendidikan Jasmani dan Kesehatan",$F$8="XII"),PENJAS!I18,
IF(AND($F$7="Muatan Lokal",$F$8="X"),MULOK!A18,
IF(AND($F$7="Muatan Lokal",$F$8="XI"),MULOK!E18,
IF(AND($F$7="Muatan Lokal",$F$8="XII"),MULOK!I18
))))
))))))))))))</f>
        <v>0</v>
      </c>
      <c r="D31" s="186">
        <f>IF($F$7="","",
IF(AND($F$7="Pendidikan Pancasila dan Kewarganegaraan",$F$8="X"),PPKN!B18,
IF(AND($F$7="Pendidikan Pancasila dan Kewarganegaraan",$F$8="XI"),PPKN!F18,
IF(AND($F$7="Pendidikan Pancasila dan Kewarganegaraan",$F$8="XII"),PPKN!J18,
IF(AND($F$7="Matematika",$F$8="X"),MAT!B18,
IF(AND($F$7="Matematika",$F$8="XI"),MAT!F18,
IF(AND($F$7="Matematika",$F$8="XII"),MAT!J18,
IF(AND($F$7="Muatan Lokal",$F$8="X"),MULOK!B18,
IF(AND($F$7="Muatan Lokal",$F$8="XI"),MULOK!F18,
IF(AND($F$7="Muatan Lokal",$F$8="XII"),MULOK!J18,
IF(AND($F$7="Pendidikan Jasmani dan Kesehatan",$F$8="X"),PENJAS!B18,
IF(AND($F$7="Pendidikan Jasmani dan Kesehatan",$F$8="XI"),PENJAS!F18,
IF(AND($F$7="Pendidikan Jasmani dan Kesehatan",$F$8="XII"),PENJAS!J18,
IF(AND($F$7="Sejarah Indonesia",$F$8="X"),SEJARAH_IND!B18,
IF(AND($F$7="Sejarah Indonesia",$F$8="XI"),SEJARAH_IND!F18,
IF(AND($F$7="Sejarah Indonesia",$F$8="XII"),SEJARAH_IND!J18
))))))))))))))))</f>
        <v>0</v>
      </c>
      <c r="E31" s="192">
        <f>IF($F$7="","",
IF(AND($F$7="Pendidikan Pancasila dan Kewarganegaraan",$F$8="X"),PPKN!C18,
IF(AND($F$7="Pendidikan Pancasila dan Kewarganegaraan",$F$8="XI"),PPKN!G18,
IF(AND($F$7="Pendidikan Pancasila dan Kewarganegaraan",$F$8="XII"),PPKN!K18,
IF(AND($F$7="Matematika",$F$8="X"),MAT!C18,
IF(AND($F$7="Matematika",$F$8="XI"),MAT!G18,
IF(AND($F$7="Matematika",$F$8="XII"),MAT!K18,
IF(AND($F$7="Muatan Lokal",$F$8="X"),MULOK!C18,
IF(AND($F$7="Muatan Lokal",$F$8="XI"),MULOK!G18,
IF(AND($F$7="Muatan Lokal",$F$8="XII"),MULOK!K18,
IF(AND($F$7="Pendidikan Jasmani dan Kesehatan",$F$8="X"),PENJAS!C18,
IF(AND($F$7="Pendidikan Jasmani dan Kesehatan",$F$8="XI"),PENJAS!G18,
IF(AND($F$7="Pendidikan Jasmani dan Kesehatan",$F$8="XII"),PENJAS!K18,
IF(AND($F$7="Sejarah Indonesia",$F$8="X"),SEJARAH_IND!C18,
IF(AND($F$7="Sejarah Indonesia",$F$8="XI"),SEJARAH_IND!G18,
IF(AND($F$7="Sejarah Indonesia",$F$8="XII"),SEJARAH_IND!K18
))))))))))))))))</f>
        <v>0</v>
      </c>
      <c r="F31" s="186">
        <f>IF($F$7="","",
IF(AND($F$7="Pendidikan Pancasila dan Kewarganegaraan",$F$8="X"),PPKN!D18,
IF(AND($F$7="Pendidikan Pancasila dan Kewarganegaraan",$F$8="XI"),PPKN!H18,
IF(AND($F$7="Pendidikan Pancasila dan Kewarganegaraan",$F$8="XII"),PPKN!L18,
IF(AND($F$7="Matematika",$F$8="X"),MAT!D18,
IF(AND($F$7="Matematika",$F$8="XI"),MAT!H18,
IF(AND($F$7="Matematika",$F$8="XII"),MAT!L18,
IF(AND($F$7="Muatan Lokal",$F$8="X"),MULOK!D18,
IF(AND($F$7="Muatan Lokal",$F$8="XI"),MULOK!H18,
IF(AND($F$7="Muatan Lokal",$F$8="XII"),MULOK!L18,
IF(AND($F$7="Pendidikan Jasmani dan Kesehatan",$F$8="X"),PENJAS!D18,
IF(AND($F$7="Pendidikan Jasmani dan Kesehatan",$F$8="XI"),PENJAS!H18,
IF(AND($F$7="Pendidikan Jasmani dan Kesehatan",$F$8="XII"),PENJAS!L18,
IF(AND($F$7="Sejarah Indonesia",$F$8="X"),SEJARAH_IND!D18,
IF(AND($F$7="Sejarah Indonesia",$F$8="XI"),SEJARAH_IND!H18,
IF(AND($F$7="Sejarah Indonesia",$F$8="XII"),SEJARAH_IND!L18
))))))))))))))))</f>
        <v>0</v>
      </c>
      <c r="G31" s="215"/>
      <c r="H31" s="215"/>
      <c r="I31" s="215"/>
      <c r="J31" s="189"/>
      <c r="N31" s="229">
        <v>16</v>
      </c>
      <c r="O31" s="229" t="b">
        <v>0</v>
      </c>
      <c r="P31" s="229">
        <f t="shared" si="5"/>
        <v>0</v>
      </c>
      <c r="Q31" s="229" t="str">
        <f t="shared" si="6"/>
        <v/>
      </c>
      <c r="R31" s="229" t="str">
        <f t="shared" si="7"/>
        <v/>
      </c>
      <c r="S31" s="225" t="str">
        <f t="shared" si="8"/>
        <v/>
      </c>
      <c r="T31" s="229" t="str">
        <f t="shared" si="9"/>
        <v/>
      </c>
      <c r="U31" s="225" t="str">
        <f t="shared" si="10"/>
        <v/>
      </c>
      <c r="V31" s="229" t="str">
        <f t="shared" si="11"/>
        <v/>
      </c>
      <c r="W31" s="229" t="b">
        <v>0</v>
      </c>
      <c r="X31" s="229">
        <f t="shared" si="12"/>
        <v>0</v>
      </c>
      <c r="Y31" s="229" t="str">
        <f t="shared" si="0"/>
        <v/>
      </c>
      <c r="Z31" s="229" t="str">
        <f t="shared" si="1"/>
        <v/>
      </c>
      <c r="AA31" s="225" t="str">
        <f t="shared" si="2"/>
        <v/>
      </c>
      <c r="AB31" s="229" t="str">
        <f t="shared" si="3"/>
        <v/>
      </c>
      <c r="AC31" s="225" t="str">
        <f t="shared" si="4"/>
        <v/>
      </c>
      <c r="AD31" s="229" t="str">
        <f t="shared" si="13"/>
        <v/>
      </c>
    </row>
    <row r="32" spans="2:30" ht="93" customHeight="1" x14ac:dyDescent="0.2">
      <c r="B32" s="185">
        <f t="shared" si="14"/>
        <v>17</v>
      </c>
      <c r="C32" s="185">
        <f>IF($F$7="","",
IF(AND($F$7="Pendidikan Pancasila dan Kewarganegaraan",$F$8="X"),PPKN!A19,
IF(AND($F$7="Pendidikan Pancasila dan Kewarganegaraan",$F$8="XI"),PPKN!E19,
IF(AND($F$7="Pendidikan Pancasila dan Kewarganegaraan",$F$8="XII"),PPKN!I19,
IF(AND($F$7="Matematika",$F$8="X"),MAT!A19,
IF(AND($F$7="Matematika",$F$8="XI"),MAT!E19,
IF(AND($F$7="Matematika",$F$8="XII"),MAT!I19,
IF(AND($F$7="Sejarah Indonesia",$F$8="X"),SEJARAH_IND!A19,
IF(AND($F$7="Sejarah Indonesia",$F$8="XI"),SEJARAH_IND!E19,
IF(AND($F$7="Sejarah Indonesia",$F$8="XII"),SEJARAH_IND!I19,
IF(AND($F$7="Pendidikan Jasmani dan Kesehatan",$F$8="X"),PENJAS!A19,
IF(AND($F$7="Pendidikan Jasmani dan Kesehatan",$F$8="XI"),PENJAS!E19,
IF(AND($F$7="Pendidikan Jasmani dan Kesehatan",$F$8="XII"),PENJAS!I19,
IF(AND($F$7="Muatan Lokal",$F$8="X"),MULOK!A19,
IF(AND($F$7="Muatan Lokal",$F$8="XI"),MULOK!E19,
IF(AND($F$7="Muatan Lokal",$F$8="XII"),MULOK!I19
))))
))))))))))))</f>
        <v>0</v>
      </c>
      <c r="D32" s="186">
        <f>IF($F$7="","",
IF(AND($F$7="Pendidikan Pancasila dan Kewarganegaraan",$F$8="X"),PPKN!B19,
IF(AND($F$7="Pendidikan Pancasila dan Kewarganegaraan",$F$8="XI"),PPKN!F19,
IF(AND($F$7="Pendidikan Pancasila dan Kewarganegaraan",$F$8="XII"),PPKN!J19,
IF(AND($F$7="Matematika",$F$8="X"),MAT!B19,
IF(AND($F$7="Matematika",$F$8="XI"),MAT!F19,
IF(AND($F$7="Matematika",$F$8="XII"),MAT!J19,
IF(AND($F$7="Muatan Lokal",$F$8="X"),MULOK!B19,
IF(AND($F$7="Muatan Lokal",$F$8="XI"),MULOK!F19,
IF(AND($F$7="Muatan Lokal",$F$8="XII"),MULOK!J19,
IF(AND($F$7="Pendidikan Jasmani dan Kesehatan",$F$8="X"),PENJAS!B19,
IF(AND($F$7="Pendidikan Jasmani dan Kesehatan",$F$8="XI"),PENJAS!F19,
IF(AND($F$7="Pendidikan Jasmani dan Kesehatan",$F$8="XII"),PENJAS!J19,
IF(AND($F$7="Sejarah Indonesia",$F$8="X"),SEJARAH_IND!B19,
IF(AND($F$7="Sejarah Indonesia",$F$8="XI"),SEJARAH_IND!F19,
IF(AND($F$7="Sejarah Indonesia",$F$8="XII"),SEJARAH_IND!J19
))))))))))))))))</f>
        <v>0</v>
      </c>
      <c r="E32" s="192">
        <f>IF($F$7="","",
IF(AND($F$7="Pendidikan Pancasila dan Kewarganegaraan",$F$8="X"),PPKN!C19,
IF(AND($F$7="Pendidikan Pancasila dan Kewarganegaraan",$F$8="XI"),PPKN!G19,
IF(AND($F$7="Pendidikan Pancasila dan Kewarganegaraan",$F$8="XII"),PPKN!K19,
IF(AND($F$7="Matematika",$F$8="X"),MAT!C19,
IF(AND($F$7="Matematika",$F$8="XI"),MAT!G19,
IF(AND($F$7="Matematika",$F$8="XII"),MAT!K19,
IF(AND($F$7="Muatan Lokal",$F$8="X"),MULOK!C19,
IF(AND($F$7="Muatan Lokal",$F$8="XI"),MULOK!G19,
IF(AND($F$7="Muatan Lokal",$F$8="XII"),MULOK!K19,
IF(AND($F$7="Pendidikan Jasmani dan Kesehatan",$F$8="X"),PENJAS!C19,
IF(AND($F$7="Pendidikan Jasmani dan Kesehatan",$F$8="XI"),PENJAS!G19,
IF(AND($F$7="Pendidikan Jasmani dan Kesehatan",$F$8="XII"),PENJAS!K19,
IF(AND($F$7="Sejarah Indonesia",$F$8="X"),SEJARAH_IND!C19,
IF(AND($F$7="Sejarah Indonesia",$F$8="XI"),SEJARAH_IND!G19,
IF(AND($F$7="Sejarah Indonesia",$F$8="XII"),SEJARAH_IND!K19
))))))))))))))))</f>
        <v>0</v>
      </c>
      <c r="F32" s="186">
        <f>IF($F$7="","",
IF(AND($F$7="Pendidikan Pancasila dan Kewarganegaraan",$F$8="X"),PPKN!D19,
IF(AND($F$7="Pendidikan Pancasila dan Kewarganegaraan",$F$8="XI"),PPKN!H19,
IF(AND($F$7="Pendidikan Pancasila dan Kewarganegaraan",$F$8="XII"),PPKN!L19,
IF(AND($F$7="Matematika",$F$8="X"),MAT!D19,
IF(AND($F$7="Matematika",$F$8="XI"),MAT!H19,
IF(AND($F$7="Matematika",$F$8="XII"),MAT!L19,
IF(AND($F$7="Muatan Lokal",$F$8="X"),MULOK!D19,
IF(AND($F$7="Muatan Lokal",$F$8="XI"),MULOK!H19,
IF(AND($F$7="Muatan Lokal",$F$8="XII"),MULOK!L19,
IF(AND($F$7="Pendidikan Jasmani dan Kesehatan",$F$8="X"),PENJAS!D19,
IF(AND($F$7="Pendidikan Jasmani dan Kesehatan",$F$8="XI"),PENJAS!H19,
IF(AND($F$7="Pendidikan Jasmani dan Kesehatan",$F$8="XII"),PENJAS!L19,
IF(AND($F$7="Sejarah Indonesia",$F$8="X"),SEJARAH_IND!D19,
IF(AND($F$7="Sejarah Indonesia",$F$8="XI"),SEJARAH_IND!H19,
IF(AND($F$7="Sejarah Indonesia",$F$8="XII"),SEJARAH_IND!L19
))))))))))))))))</f>
        <v>0</v>
      </c>
      <c r="G32" s="216"/>
      <c r="H32" s="216"/>
      <c r="I32" s="216"/>
      <c r="J32" s="191"/>
      <c r="N32" s="229">
        <v>17</v>
      </c>
      <c r="O32" s="229" t="b">
        <v>0</v>
      </c>
      <c r="P32" s="229">
        <f t="shared" si="5"/>
        <v>0</v>
      </c>
      <c r="Q32" s="229" t="str">
        <f t="shared" si="6"/>
        <v/>
      </c>
      <c r="R32" s="229" t="str">
        <f t="shared" si="7"/>
        <v/>
      </c>
      <c r="S32" s="225" t="str">
        <f t="shared" si="8"/>
        <v/>
      </c>
      <c r="T32" s="229" t="str">
        <f t="shared" si="9"/>
        <v/>
      </c>
      <c r="U32" s="225" t="str">
        <f t="shared" si="10"/>
        <v/>
      </c>
      <c r="V32" s="229" t="str">
        <f t="shared" si="11"/>
        <v/>
      </c>
      <c r="W32" s="229" t="b">
        <v>0</v>
      </c>
      <c r="X32" s="229">
        <f t="shared" si="12"/>
        <v>0</v>
      </c>
      <c r="Y32" s="229" t="str">
        <f t="shared" si="0"/>
        <v/>
      </c>
      <c r="Z32" s="229" t="str">
        <f t="shared" si="1"/>
        <v/>
      </c>
      <c r="AA32" s="225" t="str">
        <f t="shared" si="2"/>
        <v/>
      </c>
      <c r="AB32" s="229" t="str">
        <f t="shared" si="3"/>
        <v/>
      </c>
      <c r="AC32" s="225" t="str">
        <f t="shared" si="4"/>
        <v/>
      </c>
      <c r="AD32" s="229" t="str">
        <f t="shared" si="13"/>
        <v/>
      </c>
    </row>
    <row r="33" spans="2:30" ht="93" customHeight="1" x14ac:dyDescent="0.2">
      <c r="B33" s="185">
        <f t="shared" si="14"/>
        <v>18</v>
      </c>
      <c r="C33" s="185">
        <f>IF($F$7="","",
IF(AND($F$7="Pendidikan Pancasila dan Kewarganegaraan",$F$8="X"),PPKN!A20,
IF(AND($F$7="Pendidikan Pancasila dan Kewarganegaraan",$F$8="XI"),PPKN!E20,
IF(AND($F$7="Pendidikan Pancasila dan Kewarganegaraan",$F$8="XII"),PPKN!I20,
IF(AND($F$7="Matematika",$F$8="X"),MAT!A20,
IF(AND($F$7="Matematika",$F$8="XI"),MAT!E20,
IF(AND($F$7="Matematika",$F$8="XII"),MAT!I20,
IF(AND($F$7="Sejarah Indonesia",$F$8="X"),SEJARAH_IND!A20,
IF(AND($F$7="Sejarah Indonesia",$F$8="XI"),SEJARAH_IND!E20,
IF(AND($F$7="Sejarah Indonesia",$F$8="XII"),SEJARAH_IND!I20,
IF(AND($F$7="Pendidikan Jasmani dan Kesehatan",$F$8="X"),PENJAS!A20,
IF(AND($F$7="Pendidikan Jasmani dan Kesehatan",$F$8="XI"),PENJAS!E20,
IF(AND($F$7="Pendidikan Jasmani dan Kesehatan",$F$8="XII"),PENJAS!I20,
IF(AND($F$7="Muatan Lokal",$F$8="X"),MULOK!A20,
IF(AND($F$7="Muatan Lokal",$F$8="XI"),MULOK!E20,
IF(AND($F$7="Muatan Lokal",$F$8="XII"),MULOK!I20
))))
))))))))))))</f>
        <v>0</v>
      </c>
      <c r="D33" s="186">
        <f>IF($F$7="","",
IF(AND($F$7="Pendidikan Pancasila dan Kewarganegaraan",$F$8="X"),PPKN!B20,
IF(AND($F$7="Pendidikan Pancasila dan Kewarganegaraan",$F$8="XI"),PPKN!F20,
IF(AND($F$7="Pendidikan Pancasila dan Kewarganegaraan",$F$8="XII"),PPKN!J20,
IF(AND($F$7="Matematika",$F$8="X"),MAT!B20,
IF(AND($F$7="Matematika",$F$8="XI"),MAT!F20,
IF(AND($F$7="Matematika",$F$8="XII"),MAT!J20,
IF(AND($F$7="Muatan Lokal",$F$8="X"),MULOK!B20,
IF(AND($F$7="Muatan Lokal",$F$8="XI"),MULOK!F20,
IF(AND($F$7="Muatan Lokal",$F$8="XII"),MULOK!J20,
IF(AND($F$7="Pendidikan Jasmani dan Kesehatan",$F$8="X"),PENJAS!B20,
IF(AND($F$7="Pendidikan Jasmani dan Kesehatan",$F$8="XI"),PENJAS!F20,
IF(AND($F$7="Pendidikan Jasmani dan Kesehatan",$F$8="XII"),PENJAS!J20,
IF(AND($F$7="Sejarah Indonesia",$F$8="X"),SEJARAH_IND!B20,
IF(AND($F$7="Sejarah Indonesia",$F$8="XI"),SEJARAH_IND!F20,
IF(AND($F$7="Sejarah Indonesia",$F$8="XII"),SEJARAH_IND!J20
))))))))))))))))</f>
        <v>0</v>
      </c>
      <c r="E33" s="192">
        <f>IF($F$7="","",
IF(AND($F$7="Pendidikan Pancasila dan Kewarganegaraan",$F$8="X"),PPKN!C20,
IF(AND($F$7="Pendidikan Pancasila dan Kewarganegaraan",$F$8="XI"),PPKN!G20,
IF(AND($F$7="Pendidikan Pancasila dan Kewarganegaraan",$F$8="XII"),PPKN!K20,
IF(AND($F$7="Matematika",$F$8="X"),MAT!C20,
IF(AND($F$7="Matematika",$F$8="XI"),MAT!G20,
IF(AND($F$7="Matematika",$F$8="XII"),MAT!K20,
IF(AND($F$7="Muatan Lokal",$F$8="X"),MULOK!C20,
IF(AND($F$7="Muatan Lokal",$F$8="XI"),MULOK!G20,
IF(AND($F$7="Muatan Lokal",$F$8="XII"),MULOK!K20,
IF(AND($F$7="Pendidikan Jasmani dan Kesehatan",$F$8="X"),PENJAS!C20,
IF(AND($F$7="Pendidikan Jasmani dan Kesehatan",$F$8="XI"),PENJAS!G20,
IF(AND($F$7="Pendidikan Jasmani dan Kesehatan",$F$8="XII"),PENJAS!K20,
IF(AND($F$7="Sejarah Indonesia",$F$8="X"),SEJARAH_IND!C20,
IF(AND($F$7="Sejarah Indonesia",$F$8="XI"),SEJARAH_IND!G20,
IF(AND($F$7="Sejarah Indonesia",$F$8="XII"),SEJARAH_IND!K20
))))))))))))))))</f>
        <v>0</v>
      </c>
      <c r="F33" s="186">
        <f>IF($F$7="","",
IF(AND($F$7="Pendidikan Pancasila dan Kewarganegaraan",$F$8="X"),PPKN!D20,
IF(AND($F$7="Pendidikan Pancasila dan Kewarganegaraan",$F$8="XI"),PPKN!H20,
IF(AND($F$7="Pendidikan Pancasila dan Kewarganegaraan",$F$8="XII"),PPKN!L20,
IF(AND($F$7="Matematika",$F$8="X"),MAT!D20,
IF(AND($F$7="Matematika",$F$8="XI"),MAT!H20,
IF(AND($F$7="Matematika",$F$8="XII"),MAT!L20,
IF(AND($F$7="Muatan Lokal",$F$8="X"),MULOK!D20,
IF(AND($F$7="Muatan Lokal",$F$8="XI"),MULOK!H20,
IF(AND($F$7="Muatan Lokal",$F$8="XII"),MULOK!L20,
IF(AND($F$7="Pendidikan Jasmani dan Kesehatan",$F$8="X"),PENJAS!D20,
IF(AND($F$7="Pendidikan Jasmani dan Kesehatan",$F$8="XI"),PENJAS!H20,
IF(AND($F$7="Pendidikan Jasmani dan Kesehatan",$F$8="XII"),PENJAS!L20,
IF(AND($F$7="Sejarah Indonesia",$F$8="X"),SEJARAH_IND!D20,
IF(AND($F$7="Sejarah Indonesia",$F$8="XI"),SEJARAH_IND!H20,
IF(AND($F$7="Sejarah Indonesia",$F$8="XII"),SEJARAH_IND!L20
))))))))))))))))</f>
        <v>0</v>
      </c>
      <c r="G33" s="215"/>
      <c r="H33" s="215"/>
      <c r="I33" s="215"/>
      <c r="J33" s="189"/>
      <c r="N33" s="229">
        <v>18</v>
      </c>
      <c r="O33" s="229" t="b">
        <v>0</v>
      </c>
      <c r="P33" s="229">
        <f t="shared" si="5"/>
        <v>0</v>
      </c>
      <c r="Q33" s="229" t="str">
        <f t="shared" si="6"/>
        <v/>
      </c>
      <c r="R33" s="229" t="str">
        <f t="shared" si="7"/>
        <v/>
      </c>
      <c r="S33" s="225" t="str">
        <f t="shared" si="8"/>
        <v/>
      </c>
      <c r="T33" s="229" t="str">
        <f t="shared" si="9"/>
        <v/>
      </c>
      <c r="U33" s="225" t="str">
        <f t="shared" si="10"/>
        <v/>
      </c>
      <c r="V33" s="229" t="str">
        <f t="shared" si="11"/>
        <v/>
      </c>
      <c r="W33" s="229" t="b">
        <v>0</v>
      </c>
      <c r="X33" s="229">
        <f t="shared" si="12"/>
        <v>0</v>
      </c>
      <c r="Y33" s="229" t="str">
        <f t="shared" si="0"/>
        <v/>
      </c>
      <c r="Z33" s="229" t="str">
        <f t="shared" si="1"/>
        <v/>
      </c>
      <c r="AA33" s="225" t="str">
        <f t="shared" si="2"/>
        <v/>
      </c>
      <c r="AB33" s="229" t="str">
        <f t="shared" si="3"/>
        <v/>
      </c>
      <c r="AC33" s="225" t="str">
        <f t="shared" si="4"/>
        <v/>
      </c>
      <c r="AD33" s="229" t="str">
        <f t="shared" si="13"/>
        <v/>
      </c>
    </row>
    <row r="34" spans="2:30" ht="93" customHeight="1" x14ac:dyDescent="0.2">
      <c r="B34" s="185">
        <f t="shared" si="14"/>
        <v>19</v>
      </c>
      <c r="C34" s="185">
        <f>IF($F$7="","",
IF(AND($F$7="Pendidikan Pancasila dan Kewarganegaraan",$F$8="X"),PPKN!A21,
IF(AND($F$7="Pendidikan Pancasila dan Kewarganegaraan",$F$8="XI"),PPKN!E21,
IF(AND($F$7="Pendidikan Pancasila dan Kewarganegaraan",$F$8="XII"),PPKN!I21,
IF(AND($F$7="Matematika",$F$8="X"),MAT!A21,
IF(AND($F$7="Matematika",$F$8="XI"),MAT!E21,
IF(AND($F$7="Matematika",$F$8="XII"),MAT!I21,
IF(AND($F$7="Sejarah Indonesia",$F$8="X"),SEJARAH_IND!A21,
IF(AND($F$7="Sejarah Indonesia",$F$8="XI"),SEJARAH_IND!E21,
IF(AND($F$7="Sejarah Indonesia",$F$8="XII"),SEJARAH_IND!I21,
IF(AND($F$7="Pendidikan Jasmani dan Kesehatan",$F$8="X"),PENJAS!A21,
IF(AND($F$7="Pendidikan Jasmani dan Kesehatan",$F$8="XI"),PENJAS!E21,
IF(AND($F$7="Pendidikan Jasmani dan Kesehatan",$F$8="XII"),PENJAS!I21,
IF(AND($F$7="Muatan Lokal",$F$8="X"),MULOK!A21,
IF(AND($F$7="Muatan Lokal",$F$8="XI"),MULOK!E21,
IF(AND($F$7="Muatan Lokal",$F$8="XII"),MULOK!I21
))))
))))))))))))</f>
        <v>0</v>
      </c>
      <c r="D34" s="186">
        <f>IF($F$7="","",
IF(AND($F$7="Pendidikan Pancasila dan Kewarganegaraan",$F$8="X"),PPKN!B21,
IF(AND($F$7="Pendidikan Pancasila dan Kewarganegaraan",$F$8="XI"),PPKN!F21,
IF(AND($F$7="Pendidikan Pancasila dan Kewarganegaraan",$F$8="XII"),PPKN!J21,
IF(AND($F$7="Matematika",$F$8="X"),MAT!B21,
IF(AND($F$7="Matematika",$F$8="XI"),MAT!F21,
IF(AND($F$7="Matematika",$F$8="XII"),MAT!J21,
IF(AND($F$7="Muatan Lokal",$F$8="X"),MULOK!B21,
IF(AND($F$7="Muatan Lokal",$F$8="XI"),MULOK!F21,
IF(AND($F$7="Muatan Lokal",$F$8="XII"),MULOK!J21,
IF(AND($F$7="Pendidikan Jasmani dan Kesehatan",$F$8="X"),PENJAS!B21,
IF(AND($F$7="Pendidikan Jasmani dan Kesehatan",$F$8="XI"),PENJAS!F21,
IF(AND($F$7="Pendidikan Jasmani dan Kesehatan",$F$8="XII"),PENJAS!J21,
IF(AND($F$7="Sejarah Indonesia",$F$8="X"),SEJARAH_IND!B21,
IF(AND($F$7="Sejarah Indonesia",$F$8="XI"),SEJARAH_IND!F21,
IF(AND($F$7="Sejarah Indonesia",$F$8="XII"),SEJARAH_IND!J21
))))))))))))))))</f>
        <v>0</v>
      </c>
      <c r="E34" s="192">
        <f>IF($F$7="","",
IF(AND($F$7="Pendidikan Pancasila dan Kewarganegaraan",$F$8="X"),PPKN!C21,
IF(AND($F$7="Pendidikan Pancasila dan Kewarganegaraan",$F$8="XI"),PPKN!G21,
IF(AND($F$7="Pendidikan Pancasila dan Kewarganegaraan",$F$8="XII"),PPKN!K21,
IF(AND($F$7="Matematika",$F$8="X"),MAT!C21,
IF(AND($F$7="Matematika",$F$8="XI"),MAT!G21,
IF(AND($F$7="Matematika",$F$8="XII"),MAT!K21,
IF(AND($F$7="Muatan Lokal",$F$8="X"),MULOK!C21,
IF(AND($F$7="Muatan Lokal",$F$8="XI"),MULOK!G21,
IF(AND($F$7="Muatan Lokal",$F$8="XII"),MULOK!K21,
IF(AND($F$7="Pendidikan Jasmani dan Kesehatan",$F$8="X"),PENJAS!C21,
IF(AND($F$7="Pendidikan Jasmani dan Kesehatan",$F$8="XI"),PENJAS!G21,
IF(AND($F$7="Pendidikan Jasmani dan Kesehatan",$F$8="XII"),PENJAS!K21,
IF(AND($F$7="Sejarah Indonesia",$F$8="X"),SEJARAH_IND!C21,
IF(AND($F$7="Sejarah Indonesia",$F$8="XI"),SEJARAH_IND!G21,
IF(AND($F$7="Sejarah Indonesia",$F$8="XII"),SEJARAH_IND!K21
))))))))))))))))</f>
        <v>0</v>
      </c>
      <c r="F34" s="186">
        <f>IF($F$7="","",
IF(AND($F$7="Pendidikan Pancasila dan Kewarganegaraan",$F$8="X"),PPKN!D21,
IF(AND($F$7="Pendidikan Pancasila dan Kewarganegaraan",$F$8="XI"),PPKN!H21,
IF(AND($F$7="Pendidikan Pancasila dan Kewarganegaraan",$F$8="XII"),PPKN!L21,
IF(AND($F$7="Matematika",$F$8="X"),MAT!D21,
IF(AND($F$7="Matematika",$F$8="XI"),MAT!H21,
IF(AND($F$7="Matematika",$F$8="XII"),MAT!L21,
IF(AND($F$7="Muatan Lokal",$F$8="X"),MULOK!D21,
IF(AND($F$7="Muatan Lokal",$F$8="XI"),MULOK!H21,
IF(AND($F$7="Muatan Lokal",$F$8="XII"),MULOK!L21,
IF(AND($F$7="Pendidikan Jasmani dan Kesehatan",$F$8="X"),PENJAS!D21,
IF(AND($F$7="Pendidikan Jasmani dan Kesehatan",$F$8="XI"),PENJAS!H21,
IF(AND($F$7="Pendidikan Jasmani dan Kesehatan",$F$8="XII"),PENJAS!L21,
IF(AND($F$7="Sejarah Indonesia",$F$8="X"),SEJARAH_IND!D21,
IF(AND($F$7="Sejarah Indonesia",$F$8="XI"),SEJARAH_IND!H21,
IF(AND($F$7="Sejarah Indonesia",$F$8="XII"),SEJARAH_IND!L21
))))))))))))))))</f>
        <v>0</v>
      </c>
      <c r="G34" s="216"/>
      <c r="H34" s="216"/>
      <c r="I34" s="216"/>
      <c r="J34" s="191"/>
      <c r="N34" s="229">
        <v>19</v>
      </c>
      <c r="O34" s="229" t="b">
        <v>0</v>
      </c>
      <c r="P34" s="229">
        <f t="shared" si="5"/>
        <v>0</v>
      </c>
      <c r="Q34" s="229" t="str">
        <f t="shared" si="6"/>
        <v/>
      </c>
      <c r="R34" s="229" t="str">
        <f t="shared" si="7"/>
        <v/>
      </c>
      <c r="S34" s="225" t="str">
        <f t="shared" si="8"/>
        <v/>
      </c>
      <c r="T34" s="229" t="str">
        <f t="shared" si="9"/>
        <v/>
      </c>
      <c r="U34" s="225" t="str">
        <f t="shared" si="10"/>
        <v/>
      </c>
      <c r="V34" s="229" t="str">
        <f t="shared" si="11"/>
        <v/>
      </c>
      <c r="W34" s="229" t="b">
        <v>0</v>
      </c>
      <c r="X34" s="229">
        <f t="shared" si="12"/>
        <v>0</v>
      </c>
      <c r="Y34" s="229" t="str">
        <f t="shared" si="0"/>
        <v/>
      </c>
      <c r="Z34" s="229" t="str">
        <f t="shared" si="1"/>
        <v/>
      </c>
      <c r="AA34" s="225" t="str">
        <f t="shared" si="2"/>
        <v/>
      </c>
      <c r="AB34" s="229" t="str">
        <f t="shared" si="3"/>
        <v/>
      </c>
      <c r="AC34" s="225" t="str">
        <f t="shared" si="4"/>
        <v/>
      </c>
      <c r="AD34" s="229" t="str">
        <f t="shared" si="13"/>
        <v/>
      </c>
    </row>
    <row r="35" spans="2:30" ht="93" customHeight="1" x14ac:dyDescent="0.2">
      <c r="B35" s="185">
        <f t="shared" si="14"/>
        <v>20</v>
      </c>
      <c r="C35" s="185">
        <f>IF($F$7="","",
IF(AND($F$7="Pendidikan Pancasila dan Kewarganegaraan",$F$8="X"),PPKN!A22,
IF(AND($F$7="Pendidikan Pancasila dan Kewarganegaraan",$F$8="XI"),PPKN!E22,
IF(AND($F$7="Pendidikan Pancasila dan Kewarganegaraan",$F$8="XII"),PPKN!I22,
IF(AND($F$7="Matematika",$F$8="X"),MAT!A22,
IF(AND($F$7="Matematika",$F$8="XI"),MAT!E22,
IF(AND($F$7="Matematika",$F$8="XII"),MAT!I22,
IF(AND($F$7="Sejarah Indonesia",$F$8="X"),SEJARAH_IND!A22,
IF(AND($F$7="Sejarah Indonesia",$F$8="XI"),SEJARAH_IND!E22,
IF(AND($F$7="Sejarah Indonesia",$F$8="XII"),SEJARAH_IND!I22,
IF(AND($F$7="Pendidikan Jasmani dan Kesehatan",$F$8="X"),PENJAS!A22,
IF(AND($F$7="Pendidikan Jasmani dan Kesehatan",$F$8="XI"),PENJAS!E22,
IF(AND($F$7="Pendidikan Jasmani dan Kesehatan",$F$8="XII"),PENJAS!I22,
IF(AND($F$7="Muatan Lokal",$F$8="X"),MULOK!A22,
IF(AND($F$7="Muatan Lokal",$F$8="XI"),MULOK!E22,
IF(AND($F$7="Muatan Lokal",$F$8="XII"),MULOK!I22
))))
))))))))))))</f>
        <v>0</v>
      </c>
      <c r="D35" s="186">
        <f>IF($F$7="","",
IF(AND($F$7="Pendidikan Pancasila dan Kewarganegaraan",$F$8="X"),PPKN!B22,
IF(AND($F$7="Pendidikan Pancasila dan Kewarganegaraan",$F$8="XI"),PPKN!F22,
IF(AND($F$7="Pendidikan Pancasila dan Kewarganegaraan",$F$8="XII"),PPKN!J22,
IF(AND($F$7="Matematika",$F$8="X"),MAT!B22,
IF(AND($F$7="Matematika",$F$8="XI"),MAT!F22,
IF(AND($F$7="Matematika",$F$8="XII"),MAT!J22,
IF(AND($F$7="Muatan Lokal",$F$8="X"),MULOK!B22,
IF(AND($F$7="Muatan Lokal",$F$8="XI"),MULOK!F22,
IF(AND($F$7="Muatan Lokal",$F$8="XII"),MULOK!J22,
IF(AND($F$7="Pendidikan Jasmani dan Kesehatan",$F$8="X"),PENJAS!B22,
IF(AND($F$7="Pendidikan Jasmani dan Kesehatan",$F$8="XI"),PENJAS!F22,
IF(AND($F$7="Pendidikan Jasmani dan Kesehatan",$F$8="XII"),PENJAS!J22,
IF(AND($F$7="Sejarah Indonesia",$F$8="X"),SEJARAH_IND!B22,
IF(AND($F$7="Sejarah Indonesia",$F$8="XI"),SEJARAH_IND!F22,
IF(AND($F$7="Sejarah Indonesia",$F$8="XII"),SEJARAH_IND!J22
))))))))))))))))</f>
        <v>0</v>
      </c>
      <c r="E35" s="192">
        <f>IF($F$7="","",
IF(AND($F$7="Pendidikan Pancasila dan Kewarganegaraan",$F$8="X"),PPKN!C22,
IF(AND($F$7="Pendidikan Pancasila dan Kewarganegaraan",$F$8="XI"),PPKN!G22,
IF(AND($F$7="Pendidikan Pancasila dan Kewarganegaraan",$F$8="XII"),PPKN!K22,
IF(AND($F$7="Matematika",$F$8="X"),MAT!C22,
IF(AND($F$7="Matematika",$F$8="XI"),MAT!G22,
IF(AND($F$7="Matematika",$F$8="XII"),MAT!K22,
IF(AND($F$7="Muatan Lokal",$F$8="X"),MULOK!C22,
IF(AND($F$7="Muatan Lokal",$F$8="XI"),MULOK!G22,
IF(AND($F$7="Muatan Lokal",$F$8="XII"),MULOK!K22,
IF(AND($F$7="Pendidikan Jasmani dan Kesehatan",$F$8="X"),PENJAS!C22,
IF(AND($F$7="Pendidikan Jasmani dan Kesehatan",$F$8="XI"),PENJAS!G22,
IF(AND($F$7="Pendidikan Jasmani dan Kesehatan",$F$8="XII"),PENJAS!K22,
IF(AND($F$7="Sejarah Indonesia",$F$8="X"),SEJARAH_IND!C22,
IF(AND($F$7="Sejarah Indonesia",$F$8="XI"),SEJARAH_IND!G22,
IF(AND($F$7="Sejarah Indonesia",$F$8="XII"),SEJARAH_IND!K22
))))))))))))))))</f>
        <v>0</v>
      </c>
      <c r="F35" s="186">
        <f>IF($F$7="","",
IF(AND($F$7="Pendidikan Pancasila dan Kewarganegaraan",$F$8="X"),PPKN!D22,
IF(AND($F$7="Pendidikan Pancasila dan Kewarganegaraan",$F$8="XI"),PPKN!H22,
IF(AND($F$7="Pendidikan Pancasila dan Kewarganegaraan",$F$8="XII"),PPKN!L22,
IF(AND($F$7="Matematika",$F$8="X"),MAT!D22,
IF(AND($F$7="Matematika",$F$8="XI"),MAT!H22,
IF(AND($F$7="Matematika",$F$8="XII"),MAT!L22,
IF(AND($F$7="Muatan Lokal",$F$8="X"),MULOK!D22,
IF(AND($F$7="Muatan Lokal",$F$8="XI"),MULOK!H22,
IF(AND($F$7="Muatan Lokal",$F$8="XII"),MULOK!L22,
IF(AND($F$7="Pendidikan Jasmani dan Kesehatan",$F$8="X"),PENJAS!D22,
IF(AND($F$7="Pendidikan Jasmani dan Kesehatan",$F$8="XI"),PENJAS!H22,
IF(AND($F$7="Pendidikan Jasmani dan Kesehatan",$F$8="XII"),PENJAS!L22,
IF(AND($F$7="Sejarah Indonesia",$F$8="X"),SEJARAH_IND!D22,
IF(AND($F$7="Sejarah Indonesia",$F$8="XI"),SEJARAH_IND!H22,
IF(AND($F$7="Sejarah Indonesia",$F$8="XII"),SEJARAH_IND!L22
))))))))))))))))</f>
        <v>0</v>
      </c>
      <c r="G35" s="215"/>
      <c r="H35" s="215"/>
      <c r="I35" s="215"/>
      <c r="J35" s="189"/>
      <c r="N35" s="229">
        <v>20</v>
      </c>
      <c r="O35" s="229" t="b">
        <v>0</v>
      </c>
      <c r="P35" s="229">
        <f t="shared" si="5"/>
        <v>0</v>
      </c>
      <c r="Q35" s="229" t="str">
        <f t="shared" si="6"/>
        <v/>
      </c>
      <c r="R35" s="229" t="str">
        <f t="shared" si="7"/>
        <v/>
      </c>
      <c r="S35" s="225" t="str">
        <f t="shared" si="8"/>
        <v/>
      </c>
      <c r="T35" s="229" t="str">
        <f t="shared" si="9"/>
        <v/>
      </c>
      <c r="U35" s="225" t="str">
        <f t="shared" si="10"/>
        <v/>
      </c>
      <c r="V35" s="229" t="str">
        <f t="shared" si="11"/>
        <v/>
      </c>
      <c r="W35" s="229" t="b">
        <v>0</v>
      </c>
      <c r="X35" s="229">
        <f t="shared" si="12"/>
        <v>0</v>
      </c>
      <c r="Y35" s="229" t="str">
        <f t="shared" si="0"/>
        <v/>
      </c>
      <c r="Z35" s="229" t="str">
        <f t="shared" si="1"/>
        <v/>
      </c>
      <c r="AA35" s="225" t="str">
        <f t="shared" si="2"/>
        <v/>
      </c>
      <c r="AB35" s="229" t="str">
        <f t="shared" si="3"/>
        <v/>
      </c>
      <c r="AC35" s="225" t="str">
        <f t="shared" si="4"/>
        <v/>
      </c>
      <c r="AD35" s="229" t="str">
        <f t="shared" si="13"/>
        <v/>
      </c>
    </row>
    <row r="36" spans="2:30" ht="93" customHeight="1" x14ac:dyDescent="0.2">
      <c r="B36" s="185">
        <f t="shared" si="14"/>
        <v>21</v>
      </c>
      <c r="C36" s="185">
        <f>IF($F$7="","",
IF(AND($F$7="Pendidikan Pancasila dan Kewarganegaraan",$F$8="X"),PPKN!A23,
IF(AND($F$7="Pendidikan Pancasila dan Kewarganegaraan",$F$8="XI"),PPKN!E23,
IF(AND($F$7="Pendidikan Pancasila dan Kewarganegaraan",$F$8="XII"),PPKN!I23,
IF(AND($F$7="Matematika",$F$8="X"),MAT!A23,
IF(AND($F$7="Matematika",$F$8="XI"),MAT!E23,
IF(AND($F$7="Matematika",$F$8="XII"),MAT!I23,
IF(AND($F$7="Sejarah Indonesia",$F$8="X"),SEJARAH_IND!A23,
IF(AND($F$7="Sejarah Indonesia",$F$8="XI"),SEJARAH_IND!E23,
IF(AND($F$7="Sejarah Indonesia",$F$8="XII"),SEJARAH_IND!I23,
IF(AND($F$7="Pendidikan Jasmani dan Kesehatan",$F$8="X"),PENJAS!A23,
IF(AND($F$7="Pendidikan Jasmani dan Kesehatan",$F$8="XI"),PENJAS!E23,
IF(AND($F$7="Pendidikan Jasmani dan Kesehatan",$F$8="XII"),PENJAS!I23,
IF(AND($F$7="Muatan Lokal",$F$8="X"),MULOK!A23,
IF(AND($F$7="Muatan Lokal",$F$8="XI"),MULOK!E23,
IF(AND($F$7="Muatan Lokal",$F$8="XII"),MULOK!I23
))))
))))))))))))</f>
        <v>0</v>
      </c>
      <c r="D36" s="186">
        <f>IF($F$7="","",
IF(AND($F$7="Pendidikan Pancasila dan Kewarganegaraan",$F$8="X"),PPKN!B23,
IF(AND($F$7="Pendidikan Pancasila dan Kewarganegaraan",$F$8="XI"),PPKN!F23,
IF(AND($F$7="Pendidikan Pancasila dan Kewarganegaraan",$F$8="XII"),PPKN!J23,
IF(AND($F$7="Matematika",$F$8="X"),MAT!B23,
IF(AND($F$7="Matematika",$F$8="XI"),MAT!F23,
IF(AND($F$7="Matematika",$F$8="XII"),MAT!J23,
IF(AND($F$7="Muatan Lokal",$F$8="X"),MULOK!B23,
IF(AND($F$7="Muatan Lokal",$F$8="XI"),MULOK!F23,
IF(AND($F$7="Muatan Lokal",$F$8="XII"),MULOK!J23,
IF(AND($F$7="Pendidikan Jasmani dan Kesehatan",$F$8="X"),PENJAS!B23,
IF(AND($F$7="Pendidikan Jasmani dan Kesehatan",$F$8="XI"),PENJAS!F23,
IF(AND($F$7="Pendidikan Jasmani dan Kesehatan",$F$8="XII"),PENJAS!J23,
IF(AND($F$7="Sejarah Indonesia",$F$8="X"),SEJARAH_IND!B23,
IF(AND($F$7="Sejarah Indonesia",$F$8="XI"),SEJARAH_IND!F23,
IF(AND($F$7="Sejarah Indonesia",$F$8="XII"),SEJARAH_IND!J23
))))))))))))))))</f>
        <v>0</v>
      </c>
      <c r="E36" s="192">
        <f>IF($F$7="","",
IF(AND($F$7="Pendidikan Pancasila dan Kewarganegaraan",$F$8="X"),PPKN!C23,
IF(AND($F$7="Pendidikan Pancasila dan Kewarganegaraan",$F$8="XI"),PPKN!G23,
IF(AND($F$7="Pendidikan Pancasila dan Kewarganegaraan",$F$8="XII"),PPKN!K23,
IF(AND($F$7="Matematika",$F$8="X"),MAT!C23,
IF(AND($F$7="Matematika",$F$8="XI"),MAT!G23,
IF(AND($F$7="Matematika",$F$8="XII"),MAT!K23,
IF(AND($F$7="Muatan Lokal",$F$8="X"),MULOK!C23,
IF(AND($F$7="Muatan Lokal",$F$8="XI"),MULOK!G23,
IF(AND($F$7="Muatan Lokal",$F$8="XII"),MULOK!K23,
IF(AND($F$7="Pendidikan Jasmani dan Kesehatan",$F$8="X"),PENJAS!C23,
IF(AND($F$7="Pendidikan Jasmani dan Kesehatan",$F$8="XI"),PENJAS!G23,
IF(AND($F$7="Pendidikan Jasmani dan Kesehatan",$F$8="XII"),PENJAS!K23,
IF(AND($F$7="Sejarah Indonesia",$F$8="X"),SEJARAH_IND!C23,
IF(AND($F$7="Sejarah Indonesia",$F$8="XI"),SEJARAH_IND!G23,
IF(AND($F$7="Sejarah Indonesia",$F$8="XII"),SEJARAH_IND!K23
))))))))))))))))</f>
        <v>0</v>
      </c>
      <c r="F36" s="186">
        <f>IF($F$7="","",
IF(AND($F$7="Pendidikan Pancasila dan Kewarganegaraan",$F$8="X"),PPKN!D23,
IF(AND($F$7="Pendidikan Pancasila dan Kewarganegaraan",$F$8="XI"),PPKN!H23,
IF(AND($F$7="Pendidikan Pancasila dan Kewarganegaraan",$F$8="XII"),PPKN!L23,
IF(AND($F$7="Matematika",$F$8="X"),MAT!D23,
IF(AND($F$7="Matematika",$F$8="XI"),MAT!H23,
IF(AND($F$7="Matematika",$F$8="XII"),MAT!L23,
IF(AND($F$7="Muatan Lokal",$F$8="X"),MULOK!D23,
IF(AND($F$7="Muatan Lokal",$F$8="XI"),MULOK!H23,
IF(AND($F$7="Muatan Lokal",$F$8="XII"),MULOK!L23,
IF(AND($F$7="Pendidikan Jasmani dan Kesehatan",$F$8="X"),PENJAS!D23,
IF(AND($F$7="Pendidikan Jasmani dan Kesehatan",$F$8="XI"),PENJAS!H23,
IF(AND($F$7="Pendidikan Jasmani dan Kesehatan",$F$8="XII"),PENJAS!L23,
IF(AND($F$7="Sejarah Indonesia",$F$8="X"),SEJARAH_IND!D23,
IF(AND($F$7="Sejarah Indonesia",$F$8="XI"),SEJARAH_IND!H23,
IF(AND($F$7="Sejarah Indonesia",$F$8="XII"),SEJARAH_IND!L23
))))))))))))))))</f>
        <v>0</v>
      </c>
      <c r="G36" s="216"/>
      <c r="H36" s="216"/>
      <c r="I36" s="216"/>
      <c r="J36" s="191"/>
      <c r="N36" s="229">
        <v>21</v>
      </c>
      <c r="O36" s="229" t="b">
        <v>0</v>
      </c>
      <c r="P36" s="229">
        <f t="shared" si="5"/>
        <v>0</v>
      </c>
      <c r="Q36" s="229" t="str">
        <f t="shared" si="6"/>
        <v/>
      </c>
      <c r="R36" s="229" t="str">
        <f t="shared" si="7"/>
        <v/>
      </c>
      <c r="S36" s="225" t="str">
        <f t="shared" si="8"/>
        <v/>
      </c>
      <c r="T36" s="229" t="str">
        <f t="shared" si="9"/>
        <v/>
      </c>
      <c r="U36" s="225" t="str">
        <f t="shared" si="10"/>
        <v/>
      </c>
      <c r="V36" s="229" t="str">
        <f t="shared" si="11"/>
        <v/>
      </c>
      <c r="W36" s="229" t="b">
        <v>0</v>
      </c>
      <c r="X36" s="229">
        <f t="shared" si="12"/>
        <v>0</v>
      </c>
      <c r="Y36" s="229" t="str">
        <f t="shared" si="0"/>
        <v/>
      </c>
      <c r="Z36" s="229" t="str">
        <f t="shared" si="1"/>
        <v/>
      </c>
      <c r="AA36" s="225" t="str">
        <f t="shared" si="2"/>
        <v/>
      </c>
      <c r="AB36" s="229" t="str">
        <f t="shared" si="3"/>
        <v/>
      </c>
      <c r="AC36" s="225" t="str">
        <f t="shared" si="4"/>
        <v/>
      </c>
      <c r="AD36" s="229" t="str">
        <f t="shared" si="13"/>
        <v/>
      </c>
    </row>
    <row r="37" spans="2:30" ht="93" customHeight="1" x14ac:dyDescent="0.2">
      <c r="B37" s="185">
        <f t="shared" si="14"/>
        <v>22</v>
      </c>
      <c r="C37" s="185">
        <f>IF($F$7="","",
IF(AND($F$7="Pendidikan Pancasila dan Kewarganegaraan",$F$8="X"),PPKN!A24,
IF(AND($F$7="Pendidikan Pancasila dan Kewarganegaraan",$F$8="XI"),PPKN!E24,
IF(AND($F$7="Pendidikan Pancasila dan Kewarganegaraan",$F$8="XII"),PPKN!I24,
IF(AND($F$7="Matematika",$F$8="X"),MAT!A24,
IF(AND($F$7="Matematika",$F$8="XI"),MAT!E24,
IF(AND($F$7="Matematika",$F$8="XII"),MAT!I24,
IF(AND($F$7="Sejarah Indonesia",$F$8="X"),SEJARAH_IND!A24,
IF(AND($F$7="Sejarah Indonesia",$F$8="XI"),SEJARAH_IND!E24,
IF(AND($F$7="Sejarah Indonesia",$F$8="XII"),SEJARAH_IND!I24,
IF(AND($F$7="Pendidikan Jasmani dan Kesehatan",$F$8="X"),PENJAS!A24,
IF(AND($F$7="Pendidikan Jasmani dan Kesehatan",$F$8="XI"),PENJAS!E24,
IF(AND($F$7="Pendidikan Jasmani dan Kesehatan",$F$8="XII"),PENJAS!I24,
IF(AND($F$7="Muatan Lokal",$F$8="X"),MULOK!A24,
IF(AND($F$7="Muatan Lokal",$F$8="XI"),MULOK!E24,
IF(AND($F$7="Muatan Lokal",$F$8="XII"),MULOK!I24
))))
))))))))))))</f>
        <v>0</v>
      </c>
      <c r="D37" s="186">
        <f>IF($F$7="","",
IF(AND($F$7="Pendidikan Pancasila dan Kewarganegaraan",$F$8="X"),PPKN!B24,
IF(AND($F$7="Pendidikan Pancasila dan Kewarganegaraan",$F$8="XI"),PPKN!F24,
IF(AND($F$7="Pendidikan Pancasila dan Kewarganegaraan",$F$8="XII"),PPKN!J24,
IF(AND($F$7="Matematika",$F$8="X"),MAT!B24,
IF(AND($F$7="Matematika",$F$8="XI"),MAT!F24,
IF(AND($F$7="Matematika",$F$8="XII"),MAT!J24,
IF(AND($F$7="Muatan Lokal",$F$8="X"),MULOK!B24,
IF(AND($F$7="Muatan Lokal",$F$8="XI"),MULOK!F24,
IF(AND($F$7="Muatan Lokal",$F$8="XII"),MULOK!J24,
IF(AND($F$7="Pendidikan Jasmani dan Kesehatan",$F$8="X"),PENJAS!B24,
IF(AND($F$7="Pendidikan Jasmani dan Kesehatan",$F$8="XI"),PENJAS!F24,
IF(AND($F$7="Pendidikan Jasmani dan Kesehatan",$F$8="XII"),PENJAS!J24,
IF(AND($F$7="Sejarah Indonesia",$F$8="X"),SEJARAH_IND!B24,
IF(AND($F$7="Sejarah Indonesia",$F$8="XI"),SEJARAH_IND!F24,
IF(AND($F$7="Sejarah Indonesia",$F$8="XII"),SEJARAH_IND!J24
))))))))))))))))</f>
        <v>0</v>
      </c>
      <c r="E37" s="192">
        <f>IF($F$7="","",
IF(AND($F$7="Pendidikan Pancasila dan Kewarganegaraan",$F$8="X"),PPKN!C24,
IF(AND($F$7="Pendidikan Pancasila dan Kewarganegaraan",$F$8="XI"),PPKN!G24,
IF(AND($F$7="Pendidikan Pancasila dan Kewarganegaraan",$F$8="XII"),PPKN!K24,
IF(AND($F$7="Matematika",$F$8="X"),MAT!C24,
IF(AND($F$7="Matematika",$F$8="XI"),MAT!G24,
IF(AND($F$7="Matematika",$F$8="XII"),MAT!K24,
IF(AND($F$7="Muatan Lokal",$F$8="X"),MULOK!C24,
IF(AND($F$7="Muatan Lokal",$F$8="XI"),MULOK!G24,
IF(AND($F$7="Muatan Lokal",$F$8="XII"),MULOK!K24,
IF(AND($F$7="Pendidikan Jasmani dan Kesehatan",$F$8="X"),PENJAS!C24,
IF(AND($F$7="Pendidikan Jasmani dan Kesehatan",$F$8="XI"),PENJAS!G24,
IF(AND($F$7="Pendidikan Jasmani dan Kesehatan",$F$8="XII"),PENJAS!K24,
IF(AND($F$7="Sejarah Indonesia",$F$8="X"),SEJARAH_IND!C24,
IF(AND($F$7="Sejarah Indonesia",$F$8="XI"),SEJARAH_IND!G24,
IF(AND($F$7="Sejarah Indonesia",$F$8="XII"),SEJARAH_IND!K24
))))))))))))))))</f>
        <v>0</v>
      </c>
      <c r="F37" s="186">
        <f>IF($F$7="","",
IF(AND($F$7="Pendidikan Pancasila dan Kewarganegaraan",$F$8="X"),PPKN!D24,
IF(AND($F$7="Pendidikan Pancasila dan Kewarganegaraan",$F$8="XI"),PPKN!H24,
IF(AND($F$7="Pendidikan Pancasila dan Kewarganegaraan",$F$8="XII"),PPKN!L24,
IF(AND($F$7="Matematika",$F$8="X"),MAT!D24,
IF(AND($F$7="Matematika",$F$8="XI"),MAT!H24,
IF(AND($F$7="Matematika",$F$8="XII"),MAT!L24,
IF(AND($F$7="Muatan Lokal",$F$8="X"),MULOK!D24,
IF(AND($F$7="Muatan Lokal",$F$8="XI"),MULOK!H24,
IF(AND($F$7="Muatan Lokal",$F$8="XII"),MULOK!L24,
IF(AND($F$7="Pendidikan Jasmani dan Kesehatan",$F$8="X"),PENJAS!D24,
IF(AND($F$7="Pendidikan Jasmani dan Kesehatan",$F$8="XI"),PENJAS!H24,
IF(AND($F$7="Pendidikan Jasmani dan Kesehatan",$F$8="XII"),PENJAS!L24,
IF(AND($F$7="Sejarah Indonesia",$F$8="X"),SEJARAH_IND!D24,
IF(AND($F$7="Sejarah Indonesia",$F$8="XI"),SEJARAH_IND!H24,
IF(AND($F$7="Sejarah Indonesia",$F$8="XII"),SEJARAH_IND!L24
))))))))))))))))</f>
        <v>0</v>
      </c>
      <c r="G37" s="215"/>
      <c r="H37" s="215"/>
      <c r="I37" s="215"/>
      <c r="J37" s="189"/>
      <c r="N37" s="229">
        <v>22</v>
      </c>
      <c r="O37" s="229" t="b">
        <v>0</v>
      </c>
      <c r="P37" s="229">
        <f t="shared" si="5"/>
        <v>0</v>
      </c>
      <c r="Q37" s="229" t="str">
        <f t="shared" si="6"/>
        <v/>
      </c>
      <c r="R37" s="229" t="str">
        <f t="shared" si="7"/>
        <v/>
      </c>
      <c r="S37" s="225" t="str">
        <f t="shared" si="8"/>
        <v/>
      </c>
      <c r="T37" s="229" t="str">
        <f t="shared" si="9"/>
        <v/>
      </c>
      <c r="U37" s="225" t="str">
        <f t="shared" si="10"/>
        <v/>
      </c>
      <c r="V37" s="229" t="str">
        <f t="shared" si="11"/>
        <v/>
      </c>
      <c r="W37" s="229" t="b">
        <v>0</v>
      </c>
      <c r="X37" s="229">
        <f t="shared" si="12"/>
        <v>0</v>
      </c>
      <c r="Y37" s="229" t="str">
        <f t="shared" si="0"/>
        <v/>
      </c>
      <c r="Z37" s="229" t="str">
        <f t="shared" si="1"/>
        <v/>
      </c>
      <c r="AA37" s="225" t="str">
        <f t="shared" si="2"/>
        <v/>
      </c>
      <c r="AB37" s="229" t="str">
        <f t="shared" si="3"/>
        <v/>
      </c>
      <c r="AC37" s="225" t="str">
        <f t="shared" si="4"/>
        <v/>
      </c>
      <c r="AD37" s="229" t="str">
        <f t="shared" si="13"/>
        <v/>
      </c>
    </row>
    <row r="38" spans="2:30" ht="93" customHeight="1" x14ac:dyDescent="0.2">
      <c r="B38" s="185">
        <f t="shared" si="14"/>
        <v>23</v>
      </c>
      <c r="C38" s="185">
        <f>IF($F$7="","",
IF(AND($F$7="Pendidikan Pancasila dan Kewarganegaraan",$F$8="X"),PPKN!A25,
IF(AND($F$7="Pendidikan Pancasila dan Kewarganegaraan",$F$8="XI"),PPKN!E25,
IF(AND($F$7="Pendidikan Pancasila dan Kewarganegaraan",$F$8="XII"),PPKN!I25,
IF(AND($F$7="Matematika",$F$8="X"),MAT!A25,
IF(AND($F$7="Matematika",$F$8="XI"),MAT!E25,
IF(AND($F$7="Matematika",$F$8="XII"),MAT!I25,
IF(AND($F$7="Sejarah Indonesia",$F$8="X"),SEJARAH_IND!A25,
IF(AND($F$7="Sejarah Indonesia",$F$8="XI"),SEJARAH_IND!E25,
IF(AND($F$7="Sejarah Indonesia",$F$8="XII"),SEJARAH_IND!I25,
IF(AND($F$7="Pendidikan Jasmani dan Kesehatan",$F$8="X"),PENJAS!A25,
IF(AND($F$7="Pendidikan Jasmani dan Kesehatan",$F$8="XI"),PENJAS!E25,
IF(AND($F$7="Pendidikan Jasmani dan Kesehatan",$F$8="XII"),PENJAS!I25,
IF(AND($F$7="Muatan Lokal",$F$8="X"),MULOK!A25,
IF(AND($F$7="Muatan Lokal",$F$8="XI"),MULOK!E25,
IF(AND($F$7="Muatan Lokal",$F$8="XII"),MULOK!I25
))))
))))))))))))</f>
        <v>0</v>
      </c>
      <c r="D38" s="186">
        <f>IF($F$7="","",
IF(AND($F$7="Pendidikan Pancasila dan Kewarganegaraan",$F$8="X"),PPKN!B25,
IF(AND($F$7="Pendidikan Pancasila dan Kewarganegaraan",$F$8="XI"),PPKN!F25,
IF(AND($F$7="Pendidikan Pancasila dan Kewarganegaraan",$F$8="XII"),PPKN!J25,
IF(AND($F$7="Matematika",$F$8="X"),MAT!B25,
IF(AND($F$7="Matematika",$F$8="XI"),MAT!F25,
IF(AND($F$7="Matematika",$F$8="XII"),MAT!J25,
IF(AND($F$7="Muatan Lokal",$F$8="X"),MULOK!B25,
IF(AND($F$7="Muatan Lokal",$F$8="XI"),MULOK!F25,
IF(AND($F$7="Muatan Lokal",$F$8="XII"),MULOK!J25,
IF(AND($F$7="Pendidikan Jasmani dan Kesehatan",$F$8="X"),PENJAS!B25,
IF(AND($F$7="Pendidikan Jasmani dan Kesehatan",$F$8="XI"),PENJAS!F25,
IF(AND($F$7="Pendidikan Jasmani dan Kesehatan",$F$8="XII"),PENJAS!J25,
IF(AND($F$7="Sejarah Indonesia",$F$8="X"),SEJARAH_IND!B25,
IF(AND($F$7="Sejarah Indonesia",$F$8="XI"),SEJARAH_IND!F25,
IF(AND($F$7="Sejarah Indonesia",$F$8="XII"),SEJARAH_IND!J25
))))))))))))))))</f>
        <v>0</v>
      </c>
      <c r="E38" s="192">
        <f>IF($F$7="","",
IF(AND($F$7="Pendidikan Pancasila dan Kewarganegaraan",$F$8="X"),PPKN!C25,
IF(AND($F$7="Pendidikan Pancasila dan Kewarganegaraan",$F$8="XI"),PPKN!G25,
IF(AND($F$7="Pendidikan Pancasila dan Kewarganegaraan",$F$8="XII"),PPKN!K25,
IF(AND($F$7="Matematika",$F$8="X"),MAT!C25,
IF(AND($F$7="Matematika",$F$8="XI"),MAT!G25,
IF(AND($F$7="Matematika",$F$8="XII"),MAT!K25,
IF(AND($F$7="Muatan Lokal",$F$8="X"),MULOK!C25,
IF(AND($F$7="Muatan Lokal",$F$8="XI"),MULOK!G25,
IF(AND($F$7="Muatan Lokal",$F$8="XII"),MULOK!K25,
IF(AND($F$7="Pendidikan Jasmani dan Kesehatan",$F$8="X"),PENJAS!C25,
IF(AND($F$7="Pendidikan Jasmani dan Kesehatan",$F$8="XI"),PENJAS!G25,
IF(AND($F$7="Pendidikan Jasmani dan Kesehatan",$F$8="XII"),PENJAS!K25,
IF(AND($F$7="Sejarah Indonesia",$F$8="X"),SEJARAH_IND!C25,
IF(AND($F$7="Sejarah Indonesia",$F$8="XI"),SEJARAH_IND!G25,
IF(AND($F$7="Sejarah Indonesia",$F$8="XII"),SEJARAH_IND!K25
))))))))))))))))</f>
        <v>0</v>
      </c>
      <c r="F38" s="186">
        <f>IF($F$7="","",
IF(AND($F$7="Pendidikan Pancasila dan Kewarganegaraan",$F$8="X"),PPKN!D25,
IF(AND($F$7="Pendidikan Pancasila dan Kewarganegaraan",$F$8="XI"),PPKN!H25,
IF(AND($F$7="Pendidikan Pancasila dan Kewarganegaraan",$F$8="XII"),PPKN!L25,
IF(AND($F$7="Matematika",$F$8="X"),MAT!D25,
IF(AND($F$7="Matematika",$F$8="XI"),MAT!H25,
IF(AND($F$7="Matematika",$F$8="XII"),MAT!L25,
IF(AND($F$7="Muatan Lokal",$F$8="X"),MULOK!D25,
IF(AND($F$7="Muatan Lokal",$F$8="XI"),MULOK!H25,
IF(AND($F$7="Muatan Lokal",$F$8="XII"),MULOK!L25,
IF(AND($F$7="Pendidikan Jasmani dan Kesehatan",$F$8="X"),PENJAS!D25,
IF(AND($F$7="Pendidikan Jasmani dan Kesehatan",$F$8="XI"),PENJAS!H25,
IF(AND($F$7="Pendidikan Jasmani dan Kesehatan",$F$8="XII"),PENJAS!L25,
IF(AND($F$7="Sejarah Indonesia",$F$8="X"),SEJARAH_IND!D25,
IF(AND($F$7="Sejarah Indonesia",$F$8="XI"),SEJARAH_IND!H25,
IF(AND($F$7="Sejarah Indonesia",$F$8="XII"),SEJARAH_IND!L25
))))))))))))))))</f>
        <v>0</v>
      </c>
      <c r="G38" s="216"/>
      <c r="H38" s="216"/>
      <c r="I38" s="216"/>
      <c r="J38" s="191"/>
      <c r="N38" s="229">
        <v>23</v>
      </c>
      <c r="O38" s="229" t="b">
        <v>0</v>
      </c>
      <c r="P38" s="229">
        <f t="shared" si="5"/>
        <v>0</v>
      </c>
      <c r="Q38" s="229" t="str">
        <f t="shared" si="6"/>
        <v/>
      </c>
      <c r="R38" s="229" t="str">
        <f t="shared" si="7"/>
        <v/>
      </c>
      <c r="S38" s="225" t="str">
        <f t="shared" si="8"/>
        <v/>
      </c>
      <c r="T38" s="229" t="str">
        <f t="shared" si="9"/>
        <v/>
      </c>
      <c r="U38" s="225" t="str">
        <f t="shared" si="10"/>
        <v/>
      </c>
      <c r="V38" s="229" t="str">
        <f t="shared" si="11"/>
        <v/>
      </c>
      <c r="W38" s="229" t="b">
        <v>0</v>
      </c>
      <c r="X38" s="229">
        <f t="shared" si="12"/>
        <v>0</v>
      </c>
      <c r="Y38" s="229" t="str">
        <f t="shared" si="0"/>
        <v/>
      </c>
      <c r="Z38" s="229" t="str">
        <f t="shared" si="1"/>
        <v/>
      </c>
      <c r="AA38" s="225" t="str">
        <f t="shared" si="2"/>
        <v/>
      </c>
      <c r="AB38" s="229" t="str">
        <f t="shared" si="3"/>
        <v/>
      </c>
      <c r="AC38" s="225" t="str">
        <f t="shared" si="4"/>
        <v/>
      </c>
      <c r="AD38" s="229" t="str">
        <f t="shared" si="13"/>
        <v/>
      </c>
    </row>
    <row r="39" spans="2:30" ht="93" customHeight="1" x14ac:dyDescent="0.2">
      <c r="B39" s="185">
        <f t="shared" si="14"/>
        <v>24</v>
      </c>
      <c r="C39" s="185">
        <f>IF($F$7="","",
IF(AND($F$7="Pendidikan Pancasila dan Kewarganegaraan",$F$8="X"),PPKN!A26,
IF(AND($F$7="Pendidikan Pancasila dan Kewarganegaraan",$F$8="XI"),PPKN!E26,
IF(AND($F$7="Pendidikan Pancasila dan Kewarganegaraan",$F$8="XII"),PPKN!I26,
IF(AND($F$7="Matematika",$F$8="X"),MAT!A26,
IF(AND($F$7="Matematika",$F$8="XI"),MAT!E26,
IF(AND($F$7="Matematika",$F$8="XII"),MAT!I26,
IF(AND($F$7="Sejarah Indonesia",$F$8="X"),SEJARAH_IND!A26,
IF(AND($F$7="Sejarah Indonesia",$F$8="XI"),SEJARAH_IND!E26,
IF(AND($F$7="Sejarah Indonesia",$F$8="XII"),SEJARAH_IND!I26,
IF(AND($F$7="Pendidikan Jasmani dan Kesehatan",$F$8="X"),PENJAS!A26,
IF(AND($F$7="Pendidikan Jasmani dan Kesehatan",$F$8="XI"),PENJAS!E26,
IF(AND($F$7="Pendidikan Jasmani dan Kesehatan",$F$8="XII"),PENJAS!I26,
IF(AND($F$7="Muatan Lokal",$F$8="X"),MULOK!A26,
IF(AND($F$7="Muatan Lokal",$F$8="XI"),MULOK!E26,
IF(AND($F$7="Muatan Lokal",$F$8="XII"),MULOK!I26
))))
))))))))))))</f>
        <v>0</v>
      </c>
      <c r="D39" s="186">
        <f>IF($F$7="","",
IF(AND($F$7="Pendidikan Pancasila dan Kewarganegaraan",$F$8="X"),PPKN!B26,
IF(AND($F$7="Pendidikan Pancasila dan Kewarganegaraan",$F$8="XI"),PPKN!F26,
IF(AND($F$7="Pendidikan Pancasila dan Kewarganegaraan",$F$8="XII"),PPKN!J26,
IF(AND($F$7="Matematika",$F$8="X"),MAT!B26,
IF(AND($F$7="Matematika",$F$8="XI"),MAT!F26,
IF(AND($F$7="Matematika",$F$8="XII"),MAT!J26,
IF(AND($F$7="Muatan Lokal",$F$8="X"),MULOK!B26,
IF(AND($F$7="Muatan Lokal",$F$8="XI"),MULOK!F26,
IF(AND($F$7="Muatan Lokal",$F$8="XII"),MULOK!J26,
IF(AND($F$7="Pendidikan Jasmani dan Kesehatan",$F$8="X"),PENJAS!B26,
IF(AND($F$7="Pendidikan Jasmani dan Kesehatan",$F$8="XI"),PENJAS!F26,
IF(AND($F$7="Pendidikan Jasmani dan Kesehatan",$F$8="XII"),PENJAS!J26,
IF(AND($F$7="Sejarah Indonesia",$F$8="X"),SEJARAH_IND!B26,
IF(AND($F$7="Sejarah Indonesia",$F$8="XI"),SEJARAH_IND!F26,
IF(AND($F$7="Sejarah Indonesia",$F$8="XII"),SEJARAH_IND!J26
))))))))))))))))</f>
        <v>0</v>
      </c>
      <c r="E39" s="192">
        <f>IF($F$7="","",
IF(AND($F$7="Pendidikan Pancasila dan Kewarganegaraan",$F$8="X"),PPKN!C26,
IF(AND($F$7="Pendidikan Pancasila dan Kewarganegaraan",$F$8="XI"),PPKN!G26,
IF(AND($F$7="Pendidikan Pancasila dan Kewarganegaraan",$F$8="XII"),PPKN!K26,
IF(AND($F$7="Matematika",$F$8="X"),MAT!C26,
IF(AND($F$7="Matematika",$F$8="XI"),MAT!G26,
IF(AND($F$7="Matematika",$F$8="XII"),MAT!K26,
IF(AND($F$7="Muatan Lokal",$F$8="X"),MULOK!C26,
IF(AND($F$7="Muatan Lokal",$F$8="XI"),MULOK!G26,
IF(AND($F$7="Muatan Lokal",$F$8="XII"),MULOK!K26,
IF(AND($F$7="Pendidikan Jasmani dan Kesehatan",$F$8="X"),PENJAS!C26,
IF(AND($F$7="Pendidikan Jasmani dan Kesehatan",$F$8="XI"),PENJAS!G26,
IF(AND($F$7="Pendidikan Jasmani dan Kesehatan",$F$8="XII"),PENJAS!K26,
IF(AND($F$7="Sejarah Indonesia",$F$8="X"),SEJARAH_IND!C26,
IF(AND($F$7="Sejarah Indonesia",$F$8="XI"),SEJARAH_IND!G26,
IF(AND($F$7="Sejarah Indonesia",$F$8="XII"),SEJARAH_IND!K26
))))))))))))))))</f>
        <v>0</v>
      </c>
      <c r="F39" s="186">
        <f>IF($F$7="","",
IF(AND($F$7="Pendidikan Pancasila dan Kewarganegaraan",$F$8="X"),PPKN!D26,
IF(AND($F$7="Pendidikan Pancasila dan Kewarganegaraan",$F$8="XI"),PPKN!H26,
IF(AND($F$7="Pendidikan Pancasila dan Kewarganegaraan",$F$8="XII"),PPKN!L26,
IF(AND($F$7="Matematika",$F$8="X"),MAT!D26,
IF(AND($F$7="Matematika",$F$8="XI"),MAT!H26,
IF(AND($F$7="Matematika",$F$8="XII"),MAT!L26,
IF(AND($F$7="Muatan Lokal",$F$8="X"),MULOK!D26,
IF(AND($F$7="Muatan Lokal",$F$8="XI"),MULOK!H26,
IF(AND($F$7="Muatan Lokal",$F$8="XII"),MULOK!L26,
IF(AND($F$7="Pendidikan Jasmani dan Kesehatan",$F$8="X"),PENJAS!D26,
IF(AND($F$7="Pendidikan Jasmani dan Kesehatan",$F$8="XI"),PENJAS!H26,
IF(AND($F$7="Pendidikan Jasmani dan Kesehatan",$F$8="XII"),PENJAS!L26,
IF(AND($F$7="Sejarah Indonesia",$F$8="X"),SEJARAH_IND!D26,
IF(AND($F$7="Sejarah Indonesia",$F$8="XI"),SEJARAH_IND!H26,
IF(AND($F$7="Sejarah Indonesia",$F$8="XII"),SEJARAH_IND!L26
))))))))))))))))</f>
        <v>0</v>
      </c>
      <c r="G39" s="188"/>
      <c r="H39" s="188"/>
      <c r="I39" s="215"/>
      <c r="J39" s="189"/>
      <c r="N39" s="229">
        <v>24</v>
      </c>
      <c r="O39" s="229" t="b">
        <v>0</v>
      </c>
      <c r="P39" s="229">
        <f t="shared" si="5"/>
        <v>0</v>
      </c>
      <c r="Q39" s="229" t="str">
        <f t="shared" si="6"/>
        <v/>
      </c>
      <c r="R39" s="229" t="str">
        <f t="shared" si="7"/>
        <v/>
      </c>
      <c r="S39" s="225" t="str">
        <f t="shared" si="8"/>
        <v/>
      </c>
      <c r="T39" s="229" t="str">
        <f t="shared" si="9"/>
        <v/>
      </c>
      <c r="U39" s="225" t="str">
        <f t="shared" si="10"/>
        <v/>
      </c>
      <c r="V39" s="229" t="str">
        <f t="shared" si="11"/>
        <v/>
      </c>
      <c r="W39" s="229" t="b">
        <v>0</v>
      </c>
      <c r="X39" s="229">
        <f t="shared" si="12"/>
        <v>0</v>
      </c>
      <c r="Y39" s="229" t="str">
        <f t="shared" si="0"/>
        <v/>
      </c>
      <c r="Z39" s="229" t="str">
        <f t="shared" si="1"/>
        <v/>
      </c>
      <c r="AA39" s="225" t="str">
        <f t="shared" si="2"/>
        <v/>
      </c>
      <c r="AB39" s="229" t="str">
        <f t="shared" si="3"/>
        <v/>
      </c>
      <c r="AC39" s="225" t="str">
        <f t="shared" si="4"/>
        <v/>
      </c>
      <c r="AD39" s="229" t="str">
        <f t="shared" si="13"/>
        <v/>
      </c>
    </row>
    <row r="40" spans="2:30" ht="93" customHeight="1" x14ac:dyDescent="0.2">
      <c r="B40" s="185">
        <f t="shared" si="14"/>
        <v>25</v>
      </c>
      <c r="C40" s="185">
        <f>IF($F$7="","",
IF(AND($F$7="Pendidikan Pancasila dan Kewarganegaraan",$F$8="X"),PPKN!A27,
IF(AND($F$7="Pendidikan Pancasila dan Kewarganegaraan",$F$8="XI"),PPKN!E27,
IF(AND($F$7="Pendidikan Pancasila dan Kewarganegaraan",$F$8="XII"),PPKN!I27,
IF(AND($F$7="Matematika",$F$8="X"),MAT!A27,
IF(AND($F$7="Matematika",$F$8="XI"),MAT!E27,
IF(AND($F$7="Matematika",$F$8="XII"),MAT!I27,
IF(AND($F$7="Sejarah Indonesia",$F$8="X"),SEJARAH_IND!A27,
IF(AND($F$7="Sejarah Indonesia",$F$8="XI"),SEJARAH_IND!E27,
IF(AND($F$7="Sejarah Indonesia",$F$8="XII"),SEJARAH_IND!I27,
IF(AND($F$7="Pendidikan Jasmani dan Kesehatan",$F$8="X"),PENJAS!A27,
IF(AND($F$7="Pendidikan Jasmani dan Kesehatan",$F$8="XI"),PENJAS!E27,
IF(AND($F$7="Pendidikan Jasmani dan Kesehatan",$F$8="XII"),PENJAS!I27,
IF(AND($F$7="Muatan Lokal",$F$8="X"),MULOK!A27,
IF(AND($F$7="Muatan Lokal",$F$8="XI"),MULOK!E27,
IF(AND($F$7="Muatan Lokal",$F$8="XII"),MULOK!I27
))))
))))))))))))</f>
        <v>0</v>
      </c>
      <c r="D40" s="186">
        <f>IF($F$7="","",
IF(AND($F$7="Pendidikan Pancasila dan Kewarganegaraan",$F$8="X"),PPKN!B27,
IF(AND($F$7="Pendidikan Pancasila dan Kewarganegaraan",$F$8="XI"),PPKN!F27,
IF(AND($F$7="Pendidikan Pancasila dan Kewarganegaraan",$F$8="XII"),PPKN!J27,
IF(AND($F$7="Matematika",$F$8="X"),MAT!B27,
IF(AND($F$7="Matematika",$F$8="XI"),MAT!F27,
IF(AND($F$7="Matematika",$F$8="XII"),MAT!J27,
IF(AND($F$7="Muatan Lokal",$F$8="X"),MULOK!B27,
IF(AND($F$7="Muatan Lokal",$F$8="XI"),MULOK!F27,
IF(AND($F$7="Muatan Lokal",$F$8="XII"),MULOK!J27,
IF(AND($F$7="Pendidikan Jasmani dan Kesehatan",$F$8="X"),PENJAS!B27,
IF(AND($F$7="Pendidikan Jasmani dan Kesehatan",$F$8="XI"),PENJAS!F27,
IF(AND($F$7="Pendidikan Jasmani dan Kesehatan",$F$8="XII"),PENJAS!J27,
IF(AND($F$7="Sejarah Indonesia",$F$8="X"),SEJARAH_IND!B27,
IF(AND($F$7="Sejarah Indonesia",$F$8="XI"),SEJARAH_IND!F27,
IF(AND($F$7="Sejarah Indonesia",$F$8="XII"),SEJARAH_IND!J27
))))))))))))))))</f>
        <v>0</v>
      </c>
      <c r="E40" s="192">
        <f>IF($F$7="","",
IF(AND($F$7="Pendidikan Pancasila dan Kewarganegaraan",$F$8="X"),PPKN!C27,
IF(AND($F$7="Pendidikan Pancasila dan Kewarganegaraan",$F$8="XI"),PPKN!G27,
IF(AND($F$7="Pendidikan Pancasila dan Kewarganegaraan",$F$8="XII"),PPKN!K27,
IF(AND($F$7="Matematika",$F$8="X"),MAT!C27,
IF(AND($F$7="Matematika",$F$8="XI"),MAT!G27,
IF(AND($F$7="Matematika",$F$8="XII"),MAT!K27,
IF(AND($F$7="Muatan Lokal",$F$8="X"),MULOK!C27,
IF(AND($F$7="Muatan Lokal",$F$8="XI"),MULOK!G27,
IF(AND($F$7="Muatan Lokal",$F$8="XII"),MULOK!K27,
IF(AND($F$7="Pendidikan Jasmani dan Kesehatan",$F$8="X"),PENJAS!C27,
IF(AND($F$7="Pendidikan Jasmani dan Kesehatan",$F$8="XI"),PENJAS!G27,
IF(AND($F$7="Pendidikan Jasmani dan Kesehatan",$F$8="XII"),PENJAS!K27,
IF(AND($F$7="Sejarah Indonesia",$F$8="X"),SEJARAH_IND!C27,
IF(AND($F$7="Sejarah Indonesia",$F$8="XI"),SEJARAH_IND!G27,
IF(AND($F$7="Sejarah Indonesia",$F$8="XII"),SEJARAH_IND!K27
))))))))))))))))</f>
        <v>0</v>
      </c>
      <c r="F40" s="186">
        <f>IF($F$7="","",
IF(AND($F$7="Pendidikan Pancasila dan Kewarganegaraan",$F$8="X"),PPKN!D27,
IF(AND($F$7="Pendidikan Pancasila dan Kewarganegaraan",$F$8="XI"),PPKN!H27,
IF(AND($F$7="Pendidikan Pancasila dan Kewarganegaraan",$F$8="XII"),PPKN!L27,
IF(AND($F$7="Matematika",$F$8="X"),MAT!D27,
IF(AND($F$7="Matematika",$F$8="XI"),MAT!H27,
IF(AND($F$7="Matematika",$F$8="XII"),MAT!L27,
IF(AND($F$7="Muatan Lokal",$F$8="X"),MULOK!D27,
IF(AND($F$7="Muatan Lokal",$F$8="XI"),MULOK!H27,
IF(AND($F$7="Muatan Lokal",$F$8="XII"),MULOK!L27,
IF(AND($F$7="Pendidikan Jasmani dan Kesehatan",$F$8="X"),PENJAS!D27,
IF(AND($F$7="Pendidikan Jasmani dan Kesehatan",$F$8="XI"),PENJAS!H27,
IF(AND($F$7="Pendidikan Jasmani dan Kesehatan",$F$8="XII"),PENJAS!L27,
IF(AND($F$7="Sejarah Indonesia",$F$8="X"),SEJARAH_IND!D27,
IF(AND($F$7="Sejarah Indonesia",$F$8="XI"),SEJARAH_IND!H27,
IF(AND($F$7="Sejarah Indonesia",$F$8="XII"),SEJARAH_IND!L27
))))))))))))))))</f>
        <v>0</v>
      </c>
      <c r="G40" s="190"/>
      <c r="H40" s="190"/>
      <c r="I40" s="216"/>
      <c r="J40" s="191"/>
      <c r="N40" s="229">
        <v>25</v>
      </c>
      <c r="O40" s="229" t="b">
        <v>0</v>
      </c>
      <c r="P40" s="229">
        <f t="shared" si="5"/>
        <v>0</v>
      </c>
      <c r="Q40" s="229" t="str">
        <f t="shared" si="6"/>
        <v/>
      </c>
      <c r="R40" s="229" t="str">
        <f t="shared" si="7"/>
        <v/>
      </c>
      <c r="S40" s="225" t="str">
        <f t="shared" si="8"/>
        <v/>
      </c>
      <c r="T40" s="229" t="str">
        <f t="shared" si="9"/>
        <v/>
      </c>
      <c r="U40" s="225" t="str">
        <f t="shared" si="10"/>
        <v/>
      </c>
      <c r="V40" s="229" t="str">
        <f t="shared" si="11"/>
        <v/>
      </c>
      <c r="W40" s="229" t="b">
        <v>0</v>
      </c>
      <c r="X40" s="229">
        <f t="shared" si="12"/>
        <v>0</v>
      </c>
      <c r="Y40" s="229" t="str">
        <f t="shared" si="0"/>
        <v/>
      </c>
      <c r="Z40" s="229" t="str">
        <f t="shared" si="1"/>
        <v/>
      </c>
      <c r="AA40" s="225" t="str">
        <f t="shared" si="2"/>
        <v/>
      </c>
      <c r="AB40" s="229" t="str">
        <f t="shared" si="3"/>
        <v/>
      </c>
      <c r="AC40" s="225" t="str">
        <f t="shared" si="4"/>
        <v/>
      </c>
      <c r="AD40" s="229" t="str">
        <f t="shared" si="13"/>
        <v/>
      </c>
    </row>
    <row r="41" spans="2:30" ht="93" customHeight="1" x14ac:dyDescent="0.2">
      <c r="B41" s="185">
        <f t="shared" si="14"/>
        <v>26</v>
      </c>
      <c r="C41" s="185">
        <f>IF($F$7="","",
IF(AND($F$7="Pendidikan Pancasila dan Kewarganegaraan",$F$8="X"),PPKN!A28,
IF(AND($F$7="Pendidikan Pancasila dan Kewarganegaraan",$F$8="XI"),PPKN!E28,
IF(AND($F$7="Pendidikan Pancasila dan Kewarganegaraan",$F$8="XII"),PPKN!I28,
IF(AND($F$7="Matematika",$F$8="X"),MAT!A28,
IF(AND($F$7="Matematika",$F$8="XI"),MAT!E28,
IF(AND($F$7="Matematika",$F$8="XII"),MAT!I28,
IF(AND($F$7="Sejarah Indonesia",$F$8="X"),SEJARAH_IND!A28,
IF(AND($F$7="Sejarah Indonesia",$F$8="XI"),SEJARAH_IND!E28,
IF(AND($F$7="Sejarah Indonesia",$F$8="XII"),SEJARAH_IND!I28,
IF(AND($F$7="Pendidikan Jasmani dan Kesehatan",$F$8="X"),PENJAS!A28,
IF(AND($F$7="Pendidikan Jasmani dan Kesehatan",$F$8="XI"),PENJAS!E28,
IF(AND($F$7="Pendidikan Jasmani dan Kesehatan",$F$8="XII"),PENJAS!I28,
IF(AND($F$7="Muatan Lokal",$F$8="X"),MULOK!A28,
IF(AND($F$7="Muatan Lokal",$F$8="XI"),MULOK!E28,
IF(AND($F$7="Muatan Lokal",$F$8="XII"),MULOK!I28
))))
))))))))))))</f>
        <v>0</v>
      </c>
      <c r="D41" s="186">
        <f>IF($F$7="","",
IF(AND($F$7="Pendidikan Pancasila dan Kewarganegaraan",$F$8="X"),PPKN!B28,
IF(AND($F$7="Pendidikan Pancasila dan Kewarganegaraan",$F$8="XI"),PPKN!F28,
IF(AND($F$7="Pendidikan Pancasila dan Kewarganegaraan",$F$8="XII"),PPKN!J28,
IF(AND($F$7="Matematika",$F$8="X"),MAT!B28,
IF(AND($F$7="Matematika",$F$8="XI"),MAT!F28,
IF(AND($F$7="Matematika",$F$8="XII"),MAT!J28,
IF(AND($F$7="Muatan Lokal",$F$8="X"),MULOK!B28,
IF(AND($F$7="Muatan Lokal",$F$8="XI"),MULOK!F28,
IF(AND($F$7="Muatan Lokal",$F$8="XII"),MULOK!J28,
IF(AND($F$7="Pendidikan Jasmani dan Kesehatan",$F$8="X"),PENJAS!B28,
IF(AND($F$7="Pendidikan Jasmani dan Kesehatan",$F$8="XI"),PENJAS!F28,
IF(AND($F$7="Pendidikan Jasmani dan Kesehatan",$F$8="XII"),PENJAS!J28,
IF(AND($F$7="Sejarah Indonesia",$F$8="X"),SEJARAH_IND!B28,
IF(AND($F$7="Sejarah Indonesia",$F$8="XI"),SEJARAH_IND!F28,
IF(AND($F$7="Sejarah Indonesia",$F$8="XII"),SEJARAH_IND!J28
))))))))))))))))</f>
        <v>0</v>
      </c>
      <c r="E41" s="192">
        <f>IF($F$7="","",
IF(AND($F$7="Pendidikan Pancasila dan Kewarganegaraan",$F$8="X"),PPKN!C28,
IF(AND($F$7="Pendidikan Pancasila dan Kewarganegaraan",$F$8="XI"),PPKN!G28,
IF(AND($F$7="Pendidikan Pancasila dan Kewarganegaraan",$F$8="XII"),PPKN!K28,
IF(AND($F$7="Matematika",$F$8="X"),MAT!C28,
IF(AND($F$7="Matematika",$F$8="XI"),MAT!G28,
IF(AND($F$7="Matematika",$F$8="XII"),MAT!K28,
IF(AND($F$7="Muatan Lokal",$F$8="X"),MULOK!C28,
IF(AND($F$7="Muatan Lokal",$F$8="XI"),MULOK!G28,
IF(AND($F$7="Muatan Lokal",$F$8="XII"),MULOK!K28,
IF(AND($F$7="Pendidikan Jasmani dan Kesehatan",$F$8="X"),PENJAS!C28,
IF(AND($F$7="Pendidikan Jasmani dan Kesehatan",$F$8="XI"),PENJAS!G28,
IF(AND($F$7="Pendidikan Jasmani dan Kesehatan",$F$8="XII"),PENJAS!K28,
IF(AND($F$7="Sejarah Indonesia",$F$8="X"),SEJARAH_IND!C28,
IF(AND($F$7="Sejarah Indonesia",$F$8="XI"),SEJARAH_IND!G28,
IF(AND($F$7="Sejarah Indonesia",$F$8="XII"),SEJARAH_IND!K28
))))))))))))))))</f>
        <v>0</v>
      </c>
      <c r="F41" s="186">
        <f>IF($F$7="","",
IF(AND($F$7="Pendidikan Pancasila dan Kewarganegaraan",$F$8="X"),PPKN!D28,
IF(AND($F$7="Pendidikan Pancasila dan Kewarganegaraan",$F$8="XI"),PPKN!H28,
IF(AND($F$7="Pendidikan Pancasila dan Kewarganegaraan",$F$8="XII"),PPKN!L28,
IF(AND($F$7="Matematika",$F$8="X"),MAT!D28,
IF(AND($F$7="Matematika",$F$8="XI"),MAT!H28,
IF(AND($F$7="Matematika",$F$8="XII"),MAT!L28,
IF(AND($F$7="Muatan Lokal",$F$8="X"),MULOK!D28,
IF(AND($F$7="Muatan Lokal",$F$8="XI"),MULOK!H28,
IF(AND($F$7="Muatan Lokal",$F$8="XII"),MULOK!L28,
IF(AND($F$7="Pendidikan Jasmani dan Kesehatan",$F$8="X"),PENJAS!D28,
IF(AND($F$7="Pendidikan Jasmani dan Kesehatan",$F$8="XI"),PENJAS!H28,
IF(AND($F$7="Pendidikan Jasmani dan Kesehatan",$F$8="XII"),PENJAS!L28,
IF(AND($F$7="Sejarah Indonesia",$F$8="X"),SEJARAH_IND!D28,
IF(AND($F$7="Sejarah Indonesia",$F$8="XI"),SEJARAH_IND!H28,
IF(AND($F$7="Sejarah Indonesia",$F$8="XII"),SEJARAH_IND!L28
))))))))))))))))</f>
        <v>0</v>
      </c>
      <c r="G41" s="188"/>
      <c r="H41" s="188"/>
      <c r="I41" s="215"/>
      <c r="J41" s="189"/>
      <c r="N41" s="229">
        <v>26</v>
      </c>
      <c r="O41" s="229" t="b">
        <v>0</v>
      </c>
      <c r="P41" s="229">
        <f t="shared" si="5"/>
        <v>0</v>
      </c>
      <c r="Q41" s="229" t="str">
        <f t="shared" si="6"/>
        <v/>
      </c>
      <c r="R41" s="229" t="str">
        <f t="shared" si="7"/>
        <v/>
      </c>
      <c r="S41" s="225" t="str">
        <f t="shared" si="8"/>
        <v/>
      </c>
      <c r="T41" s="229" t="str">
        <f t="shared" si="9"/>
        <v/>
      </c>
      <c r="U41" s="225" t="str">
        <f t="shared" si="10"/>
        <v/>
      </c>
      <c r="V41" s="229" t="str">
        <f t="shared" si="11"/>
        <v/>
      </c>
      <c r="W41" s="229" t="b">
        <v>0</v>
      </c>
      <c r="X41" s="229">
        <f t="shared" si="12"/>
        <v>0</v>
      </c>
      <c r="Y41" s="229" t="str">
        <f t="shared" si="0"/>
        <v/>
      </c>
      <c r="Z41" s="229" t="str">
        <f t="shared" si="1"/>
        <v/>
      </c>
      <c r="AA41" s="225" t="str">
        <f t="shared" si="2"/>
        <v/>
      </c>
      <c r="AB41" s="229" t="str">
        <f t="shared" si="3"/>
        <v/>
      </c>
      <c r="AC41" s="225" t="str">
        <f t="shared" si="4"/>
        <v/>
      </c>
      <c r="AD41" s="229" t="str">
        <f t="shared" si="13"/>
        <v/>
      </c>
    </row>
    <row r="42" spans="2:30" ht="93" customHeight="1" x14ac:dyDescent="0.2">
      <c r="B42" s="185">
        <f t="shared" si="14"/>
        <v>27</v>
      </c>
      <c r="C42" s="185">
        <f>IF($F$7="","",
IF(AND($F$7="Pendidikan Pancasila dan Kewarganegaraan",$F$8="X"),PPKN!A29,
IF(AND($F$7="Pendidikan Pancasila dan Kewarganegaraan",$F$8="XI"),PPKN!E29,
IF(AND($F$7="Pendidikan Pancasila dan Kewarganegaraan",$F$8="XII"),PPKN!I29,
IF(AND($F$7="Matematika",$F$8="X"),MAT!A29,
IF(AND($F$7="Matematika",$F$8="XI"),MAT!E29,
IF(AND($F$7="Matematika",$F$8="XII"),MAT!I29,
IF(AND($F$7="Sejarah Indonesia",$F$8="X"),SEJARAH_IND!A29,
IF(AND($F$7="Sejarah Indonesia",$F$8="XI"),SEJARAH_IND!E29,
IF(AND($F$7="Sejarah Indonesia",$F$8="XII"),SEJARAH_IND!I29,
IF(AND($F$7="Pendidikan Jasmani dan Kesehatan",$F$8="X"),PENJAS!A29,
IF(AND($F$7="Pendidikan Jasmani dan Kesehatan",$F$8="XI"),PENJAS!E29,
IF(AND($F$7="Pendidikan Jasmani dan Kesehatan",$F$8="XII"),PENJAS!I29,
IF(AND($F$7="Muatan Lokal",$F$8="X"),MULOK!A29,
IF(AND($F$7="Muatan Lokal",$F$8="XI"),MULOK!E29,
IF(AND($F$7="Muatan Lokal",$F$8="XII"),MULOK!I29
))))
))))))))))))</f>
        <v>0</v>
      </c>
      <c r="D42" s="186">
        <f>IF($F$7="","",
IF(AND($F$7="Pendidikan Pancasila dan Kewarganegaraan",$F$8="X"),PPKN!B29,
IF(AND($F$7="Pendidikan Pancasila dan Kewarganegaraan",$F$8="XI"),PPKN!F29,
IF(AND($F$7="Pendidikan Pancasila dan Kewarganegaraan",$F$8="XII"),PPKN!J29,
IF(AND($F$7="Matematika",$F$8="X"),MAT!B29,
IF(AND($F$7="Matematika",$F$8="XI"),MAT!F29,
IF(AND($F$7="Matematika",$F$8="XII"),MAT!J29,
IF(AND($F$7="Muatan Lokal",$F$8="X"),MULOK!B29,
IF(AND($F$7="Muatan Lokal",$F$8="XI"),MULOK!F29,
IF(AND($F$7="Muatan Lokal",$F$8="XII"),MULOK!J29,
IF(AND($F$7="Pendidikan Jasmani dan Kesehatan",$F$8="X"),PENJAS!B29,
IF(AND($F$7="Pendidikan Jasmani dan Kesehatan",$F$8="XI"),PENJAS!F29,
IF(AND($F$7="Pendidikan Jasmani dan Kesehatan",$F$8="XII"),PENJAS!J29,
IF(AND($F$7="Sejarah Indonesia",$F$8="X"),SEJARAH_IND!B29,
IF(AND($F$7="Sejarah Indonesia",$F$8="XI"),SEJARAH_IND!F29,
IF(AND($F$7="Sejarah Indonesia",$F$8="XII"),SEJARAH_IND!J29
))))))))))))))))</f>
        <v>0</v>
      </c>
      <c r="E42" s="192">
        <f>IF($F$7="","",
IF(AND($F$7="Pendidikan Pancasila dan Kewarganegaraan",$F$8="X"),PPKN!C29,
IF(AND($F$7="Pendidikan Pancasila dan Kewarganegaraan",$F$8="XI"),PPKN!G29,
IF(AND($F$7="Pendidikan Pancasila dan Kewarganegaraan",$F$8="XII"),PPKN!K29,
IF(AND($F$7="Matematika",$F$8="X"),MAT!C29,
IF(AND($F$7="Matematika",$F$8="XI"),MAT!G29,
IF(AND($F$7="Matematika",$F$8="XII"),MAT!K29,
IF(AND($F$7="Muatan Lokal",$F$8="X"),MULOK!C29,
IF(AND($F$7="Muatan Lokal",$F$8="XI"),MULOK!G29,
IF(AND($F$7="Muatan Lokal",$F$8="XII"),MULOK!K29,
IF(AND($F$7="Pendidikan Jasmani dan Kesehatan",$F$8="X"),PENJAS!C29,
IF(AND($F$7="Pendidikan Jasmani dan Kesehatan",$F$8="XI"),PENJAS!G29,
IF(AND($F$7="Pendidikan Jasmani dan Kesehatan",$F$8="XII"),PENJAS!K29,
IF(AND($F$7="Sejarah Indonesia",$F$8="X"),SEJARAH_IND!C29,
IF(AND($F$7="Sejarah Indonesia",$F$8="XI"),SEJARAH_IND!G29,
IF(AND($F$7="Sejarah Indonesia",$F$8="XII"),SEJARAH_IND!K29
))))))))))))))))</f>
        <v>0</v>
      </c>
      <c r="F42" s="186">
        <f>IF($F$7="","",
IF(AND($F$7="Pendidikan Pancasila dan Kewarganegaraan",$F$8="X"),PPKN!D29,
IF(AND($F$7="Pendidikan Pancasila dan Kewarganegaraan",$F$8="XI"),PPKN!H29,
IF(AND($F$7="Pendidikan Pancasila dan Kewarganegaraan",$F$8="XII"),PPKN!L29,
IF(AND($F$7="Matematika",$F$8="X"),MAT!D29,
IF(AND($F$7="Matematika",$F$8="XI"),MAT!H29,
IF(AND($F$7="Matematika",$F$8="XII"),MAT!L29,
IF(AND($F$7="Muatan Lokal",$F$8="X"),MULOK!D29,
IF(AND($F$7="Muatan Lokal",$F$8="XI"),MULOK!H29,
IF(AND($F$7="Muatan Lokal",$F$8="XII"),MULOK!L29,
IF(AND($F$7="Pendidikan Jasmani dan Kesehatan",$F$8="X"),PENJAS!D29,
IF(AND($F$7="Pendidikan Jasmani dan Kesehatan",$F$8="XI"),PENJAS!H29,
IF(AND($F$7="Pendidikan Jasmani dan Kesehatan",$F$8="XII"),PENJAS!L29,
IF(AND($F$7="Sejarah Indonesia",$F$8="X"),SEJARAH_IND!D29,
IF(AND($F$7="Sejarah Indonesia",$F$8="XI"),SEJARAH_IND!H29,
IF(AND($F$7="Sejarah Indonesia",$F$8="XII"),SEJARAH_IND!L29
))))))))))))))))</f>
        <v>0</v>
      </c>
      <c r="G42" s="190"/>
      <c r="H42" s="190"/>
      <c r="I42" s="216"/>
      <c r="J42" s="191"/>
      <c r="N42" s="229">
        <v>27</v>
      </c>
      <c r="O42" s="229" t="b">
        <v>0</v>
      </c>
      <c r="P42" s="229">
        <f t="shared" si="5"/>
        <v>0</v>
      </c>
      <c r="Q42" s="229" t="str">
        <f t="shared" si="6"/>
        <v/>
      </c>
      <c r="R42" s="229" t="str">
        <f t="shared" si="7"/>
        <v/>
      </c>
      <c r="S42" s="225" t="str">
        <f t="shared" si="8"/>
        <v/>
      </c>
      <c r="T42" s="229" t="str">
        <f t="shared" si="9"/>
        <v/>
      </c>
      <c r="U42" s="225" t="str">
        <f t="shared" si="10"/>
        <v/>
      </c>
      <c r="V42" s="229" t="str">
        <f t="shared" si="11"/>
        <v/>
      </c>
      <c r="W42" s="229" t="b">
        <v>0</v>
      </c>
      <c r="X42" s="229">
        <f t="shared" si="12"/>
        <v>0</v>
      </c>
      <c r="Y42" s="229" t="str">
        <f t="shared" si="0"/>
        <v/>
      </c>
      <c r="Z42" s="229" t="str">
        <f t="shared" si="1"/>
        <v/>
      </c>
      <c r="AA42" s="225" t="str">
        <f t="shared" si="2"/>
        <v/>
      </c>
      <c r="AB42" s="229" t="str">
        <f t="shared" si="3"/>
        <v/>
      </c>
      <c r="AC42" s="225" t="str">
        <f t="shared" si="4"/>
        <v/>
      </c>
      <c r="AD42" s="229" t="str">
        <f t="shared" si="13"/>
        <v/>
      </c>
    </row>
    <row r="43" spans="2:30" ht="93" customHeight="1" x14ac:dyDescent="0.2">
      <c r="B43" s="185">
        <f t="shared" si="14"/>
        <v>28</v>
      </c>
      <c r="C43" s="185">
        <f>IF($F$7="","",
IF(AND($F$7="Pendidikan Pancasila dan Kewarganegaraan",$F$8="X"),PPKN!A30,
IF(AND($F$7="Pendidikan Pancasila dan Kewarganegaraan",$F$8="XI"),PPKN!E30,
IF(AND($F$7="Pendidikan Pancasila dan Kewarganegaraan",$F$8="XII"),PPKN!I30,
IF(AND($F$7="Matematika",$F$8="X"),MAT!A30,
IF(AND($F$7="Matematika",$F$8="XI"),MAT!E30,
IF(AND($F$7="Matematika",$F$8="XII"),MAT!I30,
IF(AND($F$7="Sejarah Indonesia",$F$8="X"),SEJARAH_IND!A30,
IF(AND($F$7="Sejarah Indonesia",$F$8="XI"),SEJARAH_IND!E30,
IF(AND($F$7="Sejarah Indonesia",$F$8="XII"),SEJARAH_IND!I30,
IF(AND($F$7="Pendidikan Jasmani dan Kesehatan",$F$8="X"),PENJAS!A30,
IF(AND($F$7="Pendidikan Jasmani dan Kesehatan",$F$8="XI"),PENJAS!E30,
IF(AND($F$7="Pendidikan Jasmani dan Kesehatan",$F$8="XII"),PENJAS!I30,
IF(AND($F$7="Muatan Lokal",$F$8="X"),MULOK!A30,
IF(AND($F$7="Muatan Lokal",$F$8="XI"),MULOK!E30,
IF(AND($F$7="Muatan Lokal",$F$8="XII"),MULOK!I30
))))
))))))))))))</f>
        <v>0</v>
      </c>
      <c r="D43" s="186">
        <f>IF($F$7="","",
IF(AND($F$7="Pendidikan Pancasila dan Kewarganegaraan",$F$8="X"),PPKN!B30,
IF(AND($F$7="Pendidikan Pancasila dan Kewarganegaraan",$F$8="XI"),PPKN!F30,
IF(AND($F$7="Pendidikan Pancasila dan Kewarganegaraan",$F$8="XII"),PPKN!J30,
IF(AND($F$7="Matematika",$F$8="X"),MAT!B30,
IF(AND($F$7="Matematika",$F$8="XI"),MAT!F30,
IF(AND($F$7="Matematika",$F$8="XII"),MAT!J30,
IF(AND($F$7="Muatan Lokal",$F$8="X"),MULOK!B30,
IF(AND($F$7="Muatan Lokal",$F$8="XI"),MULOK!F30,
IF(AND($F$7="Muatan Lokal",$F$8="XII"),MULOK!J30,
IF(AND($F$7="Pendidikan Jasmani dan Kesehatan",$F$8="X"),PENJAS!B30,
IF(AND($F$7="Pendidikan Jasmani dan Kesehatan",$F$8="XI"),PENJAS!F30,
IF(AND($F$7="Pendidikan Jasmani dan Kesehatan",$F$8="XII"),PENJAS!J30,
IF(AND($F$7="Sejarah Indonesia",$F$8="X"),SEJARAH_IND!B30,
IF(AND($F$7="Sejarah Indonesia",$F$8="XI"),SEJARAH_IND!F30,
IF(AND($F$7="Sejarah Indonesia",$F$8="XII"),SEJARAH_IND!J30
))))))))))))))))</f>
        <v>0</v>
      </c>
      <c r="E43" s="192">
        <f>IF($F$7="","",
IF(AND($F$7="Pendidikan Pancasila dan Kewarganegaraan",$F$8="X"),PPKN!C30,
IF(AND($F$7="Pendidikan Pancasila dan Kewarganegaraan",$F$8="XI"),PPKN!G30,
IF(AND($F$7="Pendidikan Pancasila dan Kewarganegaraan",$F$8="XII"),PPKN!K30,
IF(AND($F$7="Matematika",$F$8="X"),MAT!C30,
IF(AND($F$7="Matematika",$F$8="XI"),MAT!G30,
IF(AND($F$7="Matematika",$F$8="XII"),MAT!K30,
IF(AND($F$7="Muatan Lokal",$F$8="X"),MULOK!C30,
IF(AND($F$7="Muatan Lokal",$F$8="XI"),MULOK!G30,
IF(AND($F$7="Muatan Lokal",$F$8="XII"),MULOK!K30,
IF(AND($F$7="Pendidikan Jasmani dan Kesehatan",$F$8="X"),PENJAS!C30,
IF(AND($F$7="Pendidikan Jasmani dan Kesehatan",$F$8="XI"),PENJAS!G30,
IF(AND($F$7="Pendidikan Jasmani dan Kesehatan",$F$8="XII"),PENJAS!K30,
IF(AND($F$7="Sejarah Indonesia",$F$8="X"),SEJARAH_IND!C30,
IF(AND($F$7="Sejarah Indonesia",$F$8="XI"),SEJARAH_IND!G30,
IF(AND($F$7="Sejarah Indonesia",$F$8="XII"),SEJARAH_IND!K30
))))))))))))))))</f>
        <v>0</v>
      </c>
      <c r="F43" s="186">
        <f>IF($F$7="","",
IF(AND($F$7="Pendidikan Pancasila dan Kewarganegaraan",$F$8="X"),PPKN!D30,
IF(AND($F$7="Pendidikan Pancasila dan Kewarganegaraan",$F$8="XI"),PPKN!H30,
IF(AND($F$7="Pendidikan Pancasila dan Kewarganegaraan",$F$8="XII"),PPKN!L30,
IF(AND($F$7="Matematika",$F$8="X"),MAT!D30,
IF(AND($F$7="Matematika",$F$8="XI"),MAT!H30,
IF(AND($F$7="Matematika",$F$8="XII"),MAT!L30,
IF(AND($F$7="Muatan Lokal",$F$8="X"),MULOK!D30,
IF(AND($F$7="Muatan Lokal",$F$8="XI"),MULOK!H30,
IF(AND($F$7="Muatan Lokal",$F$8="XII"),MULOK!L30,
IF(AND($F$7="Pendidikan Jasmani dan Kesehatan",$F$8="X"),PENJAS!D30,
IF(AND($F$7="Pendidikan Jasmani dan Kesehatan",$F$8="XI"),PENJAS!H30,
IF(AND($F$7="Pendidikan Jasmani dan Kesehatan",$F$8="XII"),PENJAS!L30,
IF(AND($F$7="Sejarah Indonesia",$F$8="X"),SEJARAH_IND!D30,
IF(AND($F$7="Sejarah Indonesia",$F$8="XI"),SEJARAH_IND!H30,
IF(AND($F$7="Sejarah Indonesia",$F$8="XII"),SEJARAH_IND!L30
))))))))))))))))</f>
        <v>0</v>
      </c>
      <c r="G43" s="188"/>
      <c r="H43" s="188"/>
      <c r="I43" s="215"/>
      <c r="J43" s="189"/>
      <c r="N43" s="229">
        <v>28</v>
      </c>
      <c r="O43" s="229" t="b">
        <v>0</v>
      </c>
      <c r="P43" s="229">
        <f t="shared" si="5"/>
        <v>0</v>
      </c>
      <c r="Q43" s="229" t="str">
        <f t="shared" si="6"/>
        <v/>
      </c>
      <c r="R43" s="229" t="str">
        <f t="shared" si="7"/>
        <v/>
      </c>
      <c r="S43" s="225" t="str">
        <f t="shared" si="8"/>
        <v/>
      </c>
      <c r="T43" s="229" t="str">
        <f t="shared" si="9"/>
        <v/>
      </c>
      <c r="U43" s="225" t="str">
        <f t="shared" si="10"/>
        <v/>
      </c>
      <c r="V43" s="229" t="str">
        <f t="shared" si="11"/>
        <v/>
      </c>
      <c r="W43" s="229" t="b">
        <v>0</v>
      </c>
      <c r="X43" s="229">
        <f t="shared" si="12"/>
        <v>0</v>
      </c>
      <c r="Y43" s="229" t="str">
        <f t="shared" si="0"/>
        <v/>
      </c>
      <c r="Z43" s="229" t="str">
        <f t="shared" si="1"/>
        <v/>
      </c>
      <c r="AA43" s="225" t="str">
        <f t="shared" si="2"/>
        <v/>
      </c>
      <c r="AB43" s="229" t="str">
        <f t="shared" si="3"/>
        <v/>
      </c>
      <c r="AC43" s="225" t="str">
        <f t="shared" si="4"/>
        <v/>
      </c>
      <c r="AD43" s="229" t="str">
        <f t="shared" si="13"/>
        <v/>
      </c>
    </row>
    <row r="44" spans="2:30" ht="93" customHeight="1" x14ac:dyDescent="0.2">
      <c r="B44" s="185">
        <f t="shared" si="14"/>
        <v>29</v>
      </c>
      <c r="C44" s="185">
        <f>IF($F$7="","",
IF(AND($F$7="Pendidikan Pancasila dan Kewarganegaraan",$F$8="X"),PPKN!A31,
IF(AND($F$7="Pendidikan Pancasila dan Kewarganegaraan",$F$8="XI"),PPKN!E31,
IF(AND($F$7="Pendidikan Pancasila dan Kewarganegaraan",$F$8="XII"),PPKN!I31,
IF(AND($F$7="Matematika",$F$8="X"),MAT!A31,
IF(AND($F$7="Matematika",$F$8="XI"),MAT!E31,
IF(AND($F$7="Matematika",$F$8="XII"),MAT!I31,
IF(AND($F$7="Sejarah Indonesia",$F$8="X"),SEJARAH_IND!A31,
IF(AND($F$7="Sejarah Indonesia",$F$8="XI"),SEJARAH_IND!E31,
IF(AND($F$7="Sejarah Indonesia",$F$8="XII"),SEJARAH_IND!I31,
IF(AND($F$7="Pendidikan Jasmani dan Kesehatan",$F$8="X"),PENJAS!A31,
IF(AND($F$7="Pendidikan Jasmani dan Kesehatan",$F$8="XI"),PENJAS!E31,
IF(AND($F$7="Pendidikan Jasmani dan Kesehatan",$F$8="XII"),PENJAS!I31,
IF(AND($F$7="Muatan Lokal",$F$8="X"),MULOK!A31,
IF(AND($F$7="Muatan Lokal",$F$8="XI"),MULOK!E31,
IF(AND($F$7="Muatan Lokal",$F$8="XII"),MULOK!I31
))))
))))))))))))</f>
        <v>0</v>
      </c>
      <c r="D44" s="186">
        <f>IF($F$7="","",
IF(AND($F$7="Pendidikan Pancasila dan Kewarganegaraan",$F$8="X"),PPKN!B31,
IF(AND($F$7="Pendidikan Pancasila dan Kewarganegaraan",$F$8="XI"),PPKN!F31,
IF(AND($F$7="Pendidikan Pancasila dan Kewarganegaraan",$F$8="XII"),PPKN!J31,
IF(AND($F$7="Matematika",$F$8="X"),MAT!B31,
IF(AND($F$7="Matematika",$F$8="XI"),MAT!F31,
IF(AND($F$7="Matematika",$F$8="XII"),MAT!J31,
IF(AND($F$7="Muatan Lokal",$F$8="X"),MULOK!B31,
IF(AND($F$7="Muatan Lokal",$F$8="XI"),MULOK!F31,
IF(AND($F$7="Muatan Lokal",$F$8="XII"),MULOK!J31,
IF(AND($F$7="Pendidikan Jasmani dan Kesehatan",$F$8="X"),PENJAS!B31,
IF(AND($F$7="Pendidikan Jasmani dan Kesehatan",$F$8="XI"),PENJAS!F31,
IF(AND($F$7="Pendidikan Jasmani dan Kesehatan",$F$8="XII"),PENJAS!J31,
IF(AND($F$7="Sejarah Indonesia",$F$8="X"),SEJARAH_IND!B31,
IF(AND($F$7="Sejarah Indonesia",$F$8="XI"),SEJARAH_IND!F31,
IF(AND($F$7="Sejarah Indonesia",$F$8="XII"),SEJARAH_IND!J31
))))))))))))))))</f>
        <v>0</v>
      </c>
      <c r="E44" s="192">
        <f>IF($F$7="","",
IF(AND($F$7="Pendidikan Pancasila dan Kewarganegaraan",$F$8="X"),PPKN!C31,
IF(AND($F$7="Pendidikan Pancasila dan Kewarganegaraan",$F$8="XI"),PPKN!G31,
IF(AND($F$7="Pendidikan Pancasila dan Kewarganegaraan",$F$8="XII"),PPKN!K31,
IF(AND($F$7="Matematika",$F$8="X"),MAT!C31,
IF(AND($F$7="Matematika",$F$8="XI"),MAT!G31,
IF(AND($F$7="Matematika",$F$8="XII"),MAT!K31,
IF(AND($F$7="Muatan Lokal",$F$8="X"),MULOK!C31,
IF(AND($F$7="Muatan Lokal",$F$8="XI"),MULOK!G31,
IF(AND($F$7="Muatan Lokal",$F$8="XII"),MULOK!K31,
IF(AND($F$7="Pendidikan Jasmani dan Kesehatan",$F$8="X"),PENJAS!C31,
IF(AND($F$7="Pendidikan Jasmani dan Kesehatan",$F$8="XI"),PENJAS!G31,
IF(AND($F$7="Pendidikan Jasmani dan Kesehatan",$F$8="XII"),PENJAS!K31,
IF(AND($F$7="Sejarah Indonesia",$F$8="X"),SEJARAH_IND!C31,
IF(AND($F$7="Sejarah Indonesia",$F$8="XI"),SEJARAH_IND!G31,
IF(AND($F$7="Sejarah Indonesia",$F$8="XII"),SEJARAH_IND!K31
))))))))))))))))</f>
        <v>0</v>
      </c>
      <c r="F44" s="186">
        <f>IF($F$7="","",
IF(AND($F$7="Pendidikan Pancasila dan Kewarganegaraan",$F$8="X"),PPKN!D31,
IF(AND($F$7="Pendidikan Pancasila dan Kewarganegaraan",$F$8="XI"),PPKN!H31,
IF(AND($F$7="Pendidikan Pancasila dan Kewarganegaraan",$F$8="XII"),PPKN!L31,
IF(AND($F$7="Matematika",$F$8="X"),MAT!D31,
IF(AND($F$7="Matematika",$F$8="XI"),MAT!H31,
IF(AND($F$7="Matematika",$F$8="XII"),MAT!L31,
IF(AND($F$7="Muatan Lokal",$F$8="X"),MULOK!D31,
IF(AND($F$7="Muatan Lokal",$F$8="XI"),MULOK!H31,
IF(AND($F$7="Muatan Lokal",$F$8="XII"),MULOK!L31,
IF(AND($F$7="Pendidikan Jasmani dan Kesehatan",$F$8="X"),PENJAS!D31,
IF(AND($F$7="Pendidikan Jasmani dan Kesehatan",$F$8="XI"),PENJAS!H31,
IF(AND($F$7="Pendidikan Jasmani dan Kesehatan",$F$8="XII"),PENJAS!L31,
IF(AND($F$7="Sejarah Indonesia",$F$8="X"),SEJARAH_IND!D31,
IF(AND($F$7="Sejarah Indonesia",$F$8="XI"),SEJARAH_IND!H31,
IF(AND($F$7="Sejarah Indonesia",$F$8="XII"),SEJARAH_IND!L31
))))))))))))))))</f>
        <v>0</v>
      </c>
      <c r="G44" s="190"/>
      <c r="H44" s="190"/>
      <c r="I44" s="216"/>
      <c r="J44" s="191"/>
      <c r="N44" s="229">
        <v>29</v>
      </c>
      <c r="O44" s="229" t="b">
        <v>0</v>
      </c>
      <c r="P44" s="229">
        <f t="shared" si="5"/>
        <v>0</v>
      </c>
      <c r="Q44" s="229" t="str">
        <f t="shared" si="6"/>
        <v/>
      </c>
      <c r="R44" s="229" t="str">
        <f t="shared" si="7"/>
        <v/>
      </c>
      <c r="S44" s="225" t="str">
        <f t="shared" si="8"/>
        <v/>
      </c>
      <c r="T44" s="229" t="str">
        <f t="shared" si="9"/>
        <v/>
      </c>
      <c r="U44" s="225" t="str">
        <f t="shared" si="10"/>
        <v/>
      </c>
      <c r="V44" s="229" t="str">
        <f t="shared" si="11"/>
        <v/>
      </c>
      <c r="W44" s="229" t="b">
        <v>0</v>
      </c>
      <c r="X44" s="229">
        <f t="shared" si="12"/>
        <v>0</v>
      </c>
      <c r="Y44" s="229" t="str">
        <f t="shared" si="0"/>
        <v/>
      </c>
      <c r="Z44" s="229" t="str">
        <f t="shared" si="1"/>
        <v/>
      </c>
      <c r="AA44" s="225" t="str">
        <f t="shared" si="2"/>
        <v/>
      </c>
      <c r="AB44" s="229" t="str">
        <f t="shared" si="3"/>
        <v/>
      </c>
      <c r="AC44" s="225" t="str">
        <f t="shared" si="4"/>
        <v/>
      </c>
      <c r="AD44" s="229" t="str">
        <f t="shared" si="13"/>
        <v/>
      </c>
    </row>
    <row r="45" spans="2:30" ht="93" customHeight="1" x14ac:dyDescent="0.2">
      <c r="B45" s="185">
        <f t="shared" si="14"/>
        <v>30</v>
      </c>
      <c r="C45" s="185">
        <f>IF($F$7="","",
IF(AND($F$7="Pendidikan Pancasila dan Kewarganegaraan",$F$8="X"),PPKN!A32,
IF(AND($F$7="Pendidikan Pancasila dan Kewarganegaraan",$F$8="XI"),PPKN!E32,
IF(AND($F$7="Pendidikan Pancasila dan Kewarganegaraan",$F$8="XII"),PPKN!I32,
IF(AND($F$7="Matematika",$F$8="X"),MAT!A32,
IF(AND($F$7="Matematika",$F$8="XI"),MAT!E32,
IF(AND($F$7="Matematika",$F$8="XII"),MAT!I32,
IF(AND($F$7="Sejarah Indonesia",$F$8="X"),SEJARAH_IND!A32,
IF(AND($F$7="Sejarah Indonesia",$F$8="XI"),SEJARAH_IND!E32,
IF(AND($F$7="Sejarah Indonesia",$F$8="XII"),SEJARAH_IND!I32,
IF(AND($F$7="Pendidikan Jasmani dan Kesehatan",$F$8="X"),PENJAS!A32,
IF(AND($F$7="Pendidikan Jasmani dan Kesehatan",$F$8="XI"),PENJAS!E32,
IF(AND($F$7="Pendidikan Jasmani dan Kesehatan",$F$8="XII"),PENJAS!I32,
IF(AND($F$7="Muatan Lokal",$F$8="X"),MULOK!A32,
IF(AND($F$7="Muatan Lokal",$F$8="XI"),MULOK!E32,
IF(AND($F$7="Muatan Lokal",$F$8="XII"),MULOK!I32
))))
))))))))))))</f>
        <v>0</v>
      </c>
      <c r="D45" s="186">
        <f>IF($F$7="","",
IF(AND($F$7="Pendidikan Pancasila dan Kewarganegaraan",$F$8="X"),PPKN!B32,
IF(AND($F$7="Pendidikan Pancasila dan Kewarganegaraan",$F$8="XI"),PPKN!F32,
IF(AND($F$7="Pendidikan Pancasila dan Kewarganegaraan",$F$8="XII"),PPKN!J32,
IF(AND($F$7="Matematika",$F$8="X"),MAT!B32,
IF(AND($F$7="Matematika",$F$8="XI"),MAT!F32,
IF(AND($F$7="Matematika",$F$8="XII"),MAT!J32,
IF(AND($F$7="Muatan Lokal",$F$8="X"),MULOK!B32,
IF(AND($F$7="Muatan Lokal",$F$8="XI"),MULOK!F32,
IF(AND($F$7="Muatan Lokal",$F$8="XII"),MULOK!J32,
IF(AND($F$7="Pendidikan Jasmani dan Kesehatan",$F$8="X"),PENJAS!B32,
IF(AND($F$7="Pendidikan Jasmani dan Kesehatan",$F$8="XI"),PENJAS!F32,
IF(AND($F$7="Pendidikan Jasmani dan Kesehatan",$F$8="XII"),PENJAS!J32,
IF(AND($F$7="Sejarah Indonesia",$F$8="X"),SEJARAH_IND!B32,
IF(AND($F$7="Sejarah Indonesia",$F$8="XI"),SEJARAH_IND!F32,
IF(AND($F$7="Sejarah Indonesia",$F$8="XII"),SEJARAH_IND!J32
))))))))))))))))</f>
        <v>0</v>
      </c>
      <c r="E45" s="192">
        <f>IF($F$7="","",
IF(AND($F$7="Pendidikan Pancasila dan Kewarganegaraan",$F$8="X"),PPKN!C32,
IF(AND($F$7="Pendidikan Pancasila dan Kewarganegaraan",$F$8="XI"),PPKN!G32,
IF(AND($F$7="Pendidikan Pancasila dan Kewarganegaraan",$F$8="XII"),PPKN!K32,
IF(AND($F$7="Matematika",$F$8="X"),MAT!C32,
IF(AND($F$7="Matematika",$F$8="XI"),MAT!G32,
IF(AND($F$7="Matematika",$F$8="XII"),MAT!K32,
IF(AND($F$7="Muatan Lokal",$F$8="X"),MULOK!C32,
IF(AND($F$7="Muatan Lokal",$F$8="XI"),MULOK!G32,
IF(AND($F$7="Muatan Lokal",$F$8="XII"),MULOK!K32,
IF(AND($F$7="Pendidikan Jasmani dan Kesehatan",$F$8="X"),PENJAS!C32,
IF(AND($F$7="Pendidikan Jasmani dan Kesehatan",$F$8="XI"),PENJAS!G32,
IF(AND($F$7="Pendidikan Jasmani dan Kesehatan",$F$8="XII"),PENJAS!K32,
IF(AND($F$7="Sejarah Indonesia",$F$8="X"),SEJARAH_IND!C32,
IF(AND($F$7="Sejarah Indonesia",$F$8="XI"),SEJARAH_IND!G32,
IF(AND($F$7="Sejarah Indonesia",$F$8="XII"),SEJARAH_IND!K32
))))))))))))))))</f>
        <v>0</v>
      </c>
      <c r="F45" s="186">
        <f>IF($F$7="","",
IF(AND($F$7="Pendidikan Pancasila dan Kewarganegaraan",$F$8="X"),PPKN!D32,
IF(AND($F$7="Pendidikan Pancasila dan Kewarganegaraan",$F$8="XI"),PPKN!H32,
IF(AND($F$7="Pendidikan Pancasila dan Kewarganegaraan",$F$8="XII"),PPKN!L32,
IF(AND($F$7="Matematika",$F$8="X"),MAT!D32,
IF(AND($F$7="Matematika",$F$8="XI"),MAT!H32,
IF(AND($F$7="Matematika",$F$8="XII"),MAT!L32,
IF(AND($F$7="Muatan Lokal",$F$8="X"),MULOK!D32,
IF(AND($F$7="Muatan Lokal",$F$8="XI"),MULOK!H32,
IF(AND($F$7="Muatan Lokal",$F$8="XII"),MULOK!L32,
IF(AND($F$7="Pendidikan Jasmani dan Kesehatan",$F$8="X"),PENJAS!D32,
IF(AND($F$7="Pendidikan Jasmani dan Kesehatan",$F$8="XI"),PENJAS!H32,
IF(AND($F$7="Pendidikan Jasmani dan Kesehatan",$F$8="XII"),PENJAS!L32,
IF(AND($F$7="Sejarah Indonesia",$F$8="X"),SEJARAH_IND!D32,
IF(AND($F$7="Sejarah Indonesia",$F$8="XI"),SEJARAH_IND!H32,
IF(AND($F$7="Sejarah Indonesia",$F$8="XII"),SEJARAH_IND!L32
))))))))))))))))</f>
        <v>0</v>
      </c>
      <c r="G45" s="188"/>
      <c r="H45" s="188"/>
      <c r="I45" s="215"/>
      <c r="J45" s="189"/>
      <c r="N45" s="229">
        <v>30</v>
      </c>
      <c r="O45" s="229" t="b">
        <v>0</v>
      </c>
      <c r="P45" s="229">
        <f t="shared" si="5"/>
        <v>0</v>
      </c>
      <c r="Q45" s="229" t="str">
        <f t="shared" si="6"/>
        <v/>
      </c>
      <c r="R45" s="229" t="str">
        <f t="shared" si="7"/>
        <v/>
      </c>
      <c r="S45" s="225" t="str">
        <f t="shared" si="8"/>
        <v/>
      </c>
      <c r="T45" s="229" t="str">
        <f t="shared" si="9"/>
        <v/>
      </c>
      <c r="U45" s="225" t="str">
        <f t="shared" si="10"/>
        <v/>
      </c>
      <c r="V45" s="229" t="str">
        <f t="shared" si="11"/>
        <v/>
      </c>
      <c r="W45" s="229" t="b">
        <v>0</v>
      </c>
      <c r="X45" s="229">
        <f t="shared" si="12"/>
        <v>0</v>
      </c>
      <c r="Y45" s="229" t="str">
        <f t="shared" si="0"/>
        <v/>
      </c>
      <c r="Z45" s="229" t="str">
        <f t="shared" si="1"/>
        <v/>
      </c>
      <c r="AA45" s="225" t="str">
        <f t="shared" si="2"/>
        <v/>
      </c>
      <c r="AB45" s="229" t="str">
        <f t="shared" si="3"/>
        <v/>
      </c>
      <c r="AC45" s="225" t="str">
        <f t="shared" si="4"/>
        <v/>
      </c>
      <c r="AD45" s="229" t="str">
        <f t="shared" si="13"/>
        <v/>
      </c>
    </row>
    <row r="46" spans="2:30" ht="93" customHeight="1" x14ac:dyDescent="0.2">
      <c r="B46" s="185">
        <f t="shared" si="14"/>
        <v>31</v>
      </c>
      <c r="C46" s="185">
        <f>IF($F$7="","",
IF(AND($F$7="Pendidikan Pancasila dan Kewarganegaraan",$F$8="X"),PPKN!A33,
IF(AND($F$7="Pendidikan Pancasila dan Kewarganegaraan",$F$8="XI"),PPKN!E33,
IF(AND($F$7="Pendidikan Pancasila dan Kewarganegaraan",$F$8="XII"),PPKN!I33,
IF(AND($F$7="Matematika",$F$8="X"),MAT!A33,
IF(AND($F$7="Matematika",$F$8="XI"),MAT!E33,
IF(AND($F$7="Matematika",$F$8="XII"),MAT!I33,
IF(AND($F$7="Sejarah Indonesia",$F$8="X"),SEJARAH_IND!A33,
IF(AND($F$7="Sejarah Indonesia",$F$8="XI"),SEJARAH_IND!E33,
IF(AND($F$7="Sejarah Indonesia",$F$8="XII"),SEJARAH_IND!I33,
IF(AND($F$7="Pendidikan Jasmani dan Kesehatan",$F$8="X"),PENJAS!A33,
IF(AND($F$7="Pendidikan Jasmani dan Kesehatan",$F$8="XI"),PENJAS!E33,
IF(AND($F$7="Pendidikan Jasmani dan Kesehatan",$F$8="XII"),PENJAS!I33,
IF(AND($F$7="Muatan Lokal",$F$8="X"),MULOK!A33,
IF(AND($F$7="Muatan Lokal",$F$8="XI"),MULOK!E33,
IF(AND($F$7="Muatan Lokal",$F$8="XII"),MULOK!I33
))))
))))))))))))</f>
        <v>0</v>
      </c>
      <c r="D46" s="186">
        <f>IF($F$7="","",
IF(AND($F$7="Pendidikan Pancasila dan Kewarganegaraan",$F$8="X"),PPKN!B33,
IF(AND($F$7="Pendidikan Pancasila dan Kewarganegaraan",$F$8="XI"),PPKN!F33,
IF(AND($F$7="Pendidikan Pancasila dan Kewarganegaraan",$F$8="XII"),PPKN!J33,
IF(AND($F$7="Matematika",$F$8="X"),MAT!B33,
IF(AND($F$7="Matematika",$F$8="XI"),MAT!F33,
IF(AND($F$7="Matematika",$F$8="XII"),MAT!J33,
IF(AND($F$7="Muatan Lokal",$F$8="X"),MULOK!B33,
IF(AND($F$7="Muatan Lokal",$F$8="XI"),MULOK!F33,
IF(AND($F$7="Muatan Lokal",$F$8="XII"),MULOK!J33,
IF(AND($F$7="Pendidikan Jasmani dan Kesehatan",$F$8="X"),PENJAS!B33,
IF(AND($F$7="Pendidikan Jasmani dan Kesehatan",$F$8="XI"),PENJAS!F33,
IF(AND($F$7="Pendidikan Jasmani dan Kesehatan",$F$8="XII"),PENJAS!J33,
IF(AND($F$7="Sejarah Indonesia",$F$8="X"),SEJARAH_IND!B33,
IF(AND($F$7="Sejarah Indonesia",$F$8="XI"),SEJARAH_IND!F33,
IF(AND($F$7="Sejarah Indonesia",$F$8="XII"),SEJARAH_IND!J33
))))))))))))))))</f>
        <v>0</v>
      </c>
      <c r="E46" s="192">
        <f>IF($F$7="","",
IF(AND($F$7="Pendidikan Pancasila dan Kewarganegaraan",$F$8="X"),PPKN!C33,
IF(AND($F$7="Pendidikan Pancasila dan Kewarganegaraan",$F$8="XI"),PPKN!G33,
IF(AND($F$7="Pendidikan Pancasila dan Kewarganegaraan",$F$8="XII"),PPKN!K33,
IF(AND($F$7="Matematika",$F$8="X"),MAT!C33,
IF(AND($F$7="Matematika",$F$8="XI"),MAT!G33,
IF(AND($F$7="Matematika",$F$8="XII"),MAT!K33,
IF(AND($F$7="Muatan Lokal",$F$8="X"),MULOK!C33,
IF(AND($F$7="Muatan Lokal",$F$8="XI"),MULOK!G33,
IF(AND($F$7="Muatan Lokal",$F$8="XII"),MULOK!K33,
IF(AND($F$7="Pendidikan Jasmani dan Kesehatan",$F$8="X"),PENJAS!C33,
IF(AND($F$7="Pendidikan Jasmani dan Kesehatan",$F$8="XI"),PENJAS!G33,
IF(AND($F$7="Pendidikan Jasmani dan Kesehatan",$F$8="XII"),PENJAS!K33,
IF(AND($F$7="Sejarah Indonesia",$F$8="X"),SEJARAH_IND!C33,
IF(AND($F$7="Sejarah Indonesia",$F$8="XI"),SEJARAH_IND!G33,
IF(AND($F$7="Sejarah Indonesia",$F$8="XII"),SEJARAH_IND!K33
))))))))))))))))</f>
        <v>0</v>
      </c>
      <c r="F46" s="186">
        <f>IF($F$7="","",
IF(AND($F$7="Pendidikan Pancasila dan Kewarganegaraan",$F$8="X"),PPKN!D33,
IF(AND($F$7="Pendidikan Pancasila dan Kewarganegaraan",$F$8="XI"),PPKN!H33,
IF(AND($F$7="Pendidikan Pancasila dan Kewarganegaraan",$F$8="XII"),PPKN!L33,
IF(AND($F$7="Matematika",$F$8="X"),MAT!D33,
IF(AND($F$7="Matematika",$F$8="XI"),MAT!H33,
IF(AND($F$7="Matematika",$F$8="XII"),MAT!L33,
IF(AND($F$7="Muatan Lokal",$F$8="X"),MULOK!D33,
IF(AND($F$7="Muatan Lokal",$F$8="XI"),MULOK!H33,
IF(AND($F$7="Muatan Lokal",$F$8="XII"),MULOK!L33,
IF(AND($F$7="Pendidikan Jasmani dan Kesehatan",$F$8="X"),PENJAS!D33,
IF(AND($F$7="Pendidikan Jasmani dan Kesehatan",$F$8="XI"),PENJAS!H33,
IF(AND($F$7="Pendidikan Jasmani dan Kesehatan",$F$8="XII"),PENJAS!L33,
IF(AND($F$7="Sejarah Indonesia",$F$8="X"),SEJARAH_IND!D33,
IF(AND($F$7="Sejarah Indonesia",$F$8="XI"),SEJARAH_IND!H33,
IF(AND($F$7="Sejarah Indonesia",$F$8="XII"),SEJARAH_IND!L33
))))))))))))))))</f>
        <v>0</v>
      </c>
      <c r="G46" s="190"/>
      <c r="H46" s="190"/>
      <c r="I46" s="216"/>
      <c r="J46" s="191"/>
      <c r="N46" s="229">
        <v>31</v>
      </c>
      <c r="O46" s="229" t="b">
        <v>0</v>
      </c>
      <c r="P46" s="229">
        <f t="shared" si="5"/>
        <v>0</v>
      </c>
      <c r="Q46" s="229" t="str">
        <f t="shared" si="6"/>
        <v/>
      </c>
      <c r="R46" s="229" t="str">
        <f t="shared" si="7"/>
        <v/>
      </c>
      <c r="S46" s="225" t="str">
        <f t="shared" si="8"/>
        <v/>
      </c>
      <c r="T46" s="229" t="str">
        <f t="shared" si="9"/>
        <v/>
      </c>
      <c r="U46" s="225" t="str">
        <f t="shared" si="10"/>
        <v/>
      </c>
      <c r="V46" s="229" t="str">
        <f t="shared" si="11"/>
        <v/>
      </c>
      <c r="W46" s="229" t="b">
        <v>0</v>
      </c>
      <c r="X46" s="229">
        <f t="shared" si="12"/>
        <v>0</v>
      </c>
      <c r="Y46" s="229" t="str">
        <f t="shared" si="0"/>
        <v/>
      </c>
      <c r="Z46" s="229" t="str">
        <f t="shared" si="1"/>
        <v/>
      </c>
      <c r="AA46" s="225" t="str">
        <f t="shared" si="2"/>
        <v/>
      </c>
      <c r="AB46" s="229" t="str">
        <f t="shared" si="3"/>
        <v/>
      </c>
      <c r="AC46" s="225" t="str">
        <f t="shared" si="4"/>
        <v/>
      </c>
      <c r="AD46" s="229" t="str">
        <f t="shared" si="13"/>
        <v/>
      </c>
    </row>
    <row r="47" spans="2:30" ht="93" customHeight="1" x14ac:dyDescent="0.2">
      <c r="B47" s="185">
        <f t="shared" si="14"/>
        <v>32</v>
      </c>
      <c r="C47" s="185">
        <f>IF($F$7="","",
IF(AND($F$7="Pendidikan Pancasila dan Kewarganegaraan",$F$8="X"),PPKN!A34,
IF(AND($F$7="Pendidikan Pancasila dan Kewarganegaraan",$F$8="XI"),PPKN!E34,
IF(AND($F$7="Pendidikan Pancasila dan Kewarganegaraan",$F$8="XII"),PPKN!I34,
IF(AND($F$7="Matematika",$F$8="X"),MAT!A34,
IF(AND($F$7="Matematika",$F$8="XI"),MAT!E34,
IF(AND($F$7="Matematika",$F$8="XII"),MAT!I34,
IF(AND($F$7="Sejarah Indonesia",$F$8="X"),SEJARAH_IND!A34,
IF(AND($F$7="Sejarah Indonesia",$F$8="XI"),SEJARAH_IND!E34,
IF(AND($F$7="Sejarah Indonesia",$F$8="XII"),SEJARAH_IND!I34,
IF(AND($F$7="Pendidikan Jasmani dan Kesehatan",$F$8="X"),PENJAS!A34,
IF(AND($F$7="Pendidikan Jasmani dan Kesehatan",$F$8="XI"),PENJAS!E34,
IF(AND($F$7="Pendidikan Jasmani dan Kesehatan",$F$8="XII"),PENJAS!I34,
IF(AND($F$7="Muatan Lokal",$F$8="X"),MULOK!A34,
IF(AND($F$7="Muatan Lokal",$F$8="XI"),MULOK!E34,
IF(AND($F$7="Muatan Lokal",$F$8="XII"),MULOK!I34
))))
))))))))))))</f>
        <v>0</v>
      </c>
      <c r="D47" s="186">
        <f>IF($F$7="","",
IF(AND($F$7="Pendidikan Pancasila dan Kewarganegaraan",$F$8="X"),PPKN!B34,
IF(AND($F$7="Pendidikan Pancasila dan Kewarganegaraan",$F$8="XI"),PPKN!F34,
IF(AND($F$7="Pendidikan Pancasila dan Kewarganegaraan",$F$8="XII"),PPKN!J34,
IF(AND($F$7="Matematika",$F$8="X"),MAT!B34,
IF(AND($F$7="Matematika",$F$8="XI"),MAT!F34,
IF(AND($F$7="Matematika",$F$8="XII"),MAT!J34,
IF(AND($F$7="Muatan Lokal",$F$8="X"),MULOK!B34,
IF(AND($F$7="Muatan Lokal",$F$8="XI"),MULOK!F34,
IF(AND($F$7="Muatan Lokal",$F$8="XII"),MULOK!J34,
IF(AND($F$7="Pendidikan Jasmani dan Kesehatan",$F$8="X"),PENJAS!B34,
IF(AND($F$7="Pendidikan Jasmani dan Kesehatan",$F$8="XI"),PENJAS!F34,
IF(AND($F$7="Pendidikan Jasmani dan Kesehatan",$F$8="XII"),PENJAS!J34,
IF(AND($F$7="Sejarah Indonesia",$F$8="X"),SEJARAH_IND!B34,
IF(AND($F$7="Sejarah Indonesia",$F$8="XI"),SEJARAH_IND!F34,
IF(AND($F$7="Sejarah Indonesia",$F$8="XII"),SEJARAH_IND!J34
))))))))))))))))</f>
        <v>0</v>
      </c>
      <c r="E47" s="192">
        <f>IF($F$7="","",
IF(AND($F$7="Pendidikan Pancasila dan Kewarganegaraan",$F$8="X"),PPKN!C34,
IF(AND($F$7="Pendidikan Pancasila dan Kewarganegaraan",$F$8="XI"),PPKN!G34,
IF(AND($F$7="Pendidikan Pancasila dan Kewarganegaraan",$F$8="XII"),PPKN!K34,
IF(AND($F$7="Matematika",$F$8="X"),MAT!C34,
IF(AND($F$7="Matematika",$F$8="XI"),MAT!G34,
IF(AND($F$7="Matematika",$F$8="XII"),MAT!K34,
IF(AND($F$7="Muatan Lokal",$F$8="X"),MULOK!C34,
IF(AND($F$7="Muatan Lokal",$F$8="XI"),MULOK!G34,
IF(AND($F$7="Muatan Lokal",$F$8="XII"),MULOK!K34,
IF(AND($F$7="Pendidikan Jasmani dan Kesehatan",$F$8="X"),PENJAS!C34,
IF(AND($F$7="Pendidikan Jasmani dan Kesehatan",$F$8="XI"),PENJAS!G34,
IF(AND($F$7="Pendidikan Jasmani dan Kesehatan",$F$8="XII"),PENJAS!K34,
IF(AND($F$7="Sejarah Indonesia",$F$8="X"),SEJARAH_IND!C34,
IF(AND($F$7="Sejarah Indonesia",$F$8="XI"),SEJARAH_IND!G34,
IF(AND($F$7="Sejarah Indonesia",$F$8="XII"),SEJARAH_IND!K34
))))))))))))))))</f>
        <v>0</v>
      </c>
      <c r="F47" s="186">
        <f>IF($F$7="","",
IF(AND($F$7="Pendidikan Pancasila dan Kewarganegaraan",$F$8="X"),PPKN!D34,
IF(AND($F$7="Pendidikan Pancasila dan Kewarganegaraan",$F$8="XI"),PPKN!H34,
IF(AND($F$7="Pendidikan Pancasila dan Kewarganegaraan",$F$8="XII"),PPKN!L34,
IF(AND($F$7="Matematika",$F$8="X"),MAT!D34,
IF(AND($F$7="Matematika",$F$8="XI"),MAT!H34,
IF(AND($F$7="Matematika",$F$8="XII"),MAT!L34,
IF(AND($F$7="Muatan Lokal",$F$8="X"),MULOK!D34,
IF(AND($F$7="Muatan Lokal",$F$8="XI"),MULOK!H34,
IF(AND($F$7="Muatan Lokal",$F$8="XII"),MULOK!L34,
IF(AND($F$7="Pendidikan Jasmani dan Kesehatan",$F$8="X"),PENJAS!D34,
IF(AND($F$7="Pendidikan Jasmani dan Kesehatan",$F$8="XI"),PENJAS!H34,
IF(AND($F$7="Pendidikan Jasmani dan Kesehatan",$F$8="XII"),PENJAS!L34,
IF(AND($F$7="Sejarah Indonesia",$F$8="X"),SEJARAH_IND!D34,
IF(AND($F$7="Sejarah Indonesia",$F$8="XI"),SEJARAH_IND!H34,
IF(AND($F$7="Sejarah Indonesia",$F$8="XII"),SEJARAH_IND!L34
))))))))))))))))</f>
        <v>0</v>
      </c>
      <c r="G47" s="188"/>
      <c r="H47" s="188"/>
      <c r="I47" s="215"/>
      <c r="J47" s="189"/>
      <c r="N47" s="229">
        <v>32</v>
      </c>
      <c r="O47" s="229" t="b">
        <v>0</v>
      </c>
      <c r="P47" s="229">
        <f t="shared" si="5"/>
        <v>0</v>
      </c>
      <c r="Q47" s="229" t="str">
        <f t="shared" si="6"/>
        <v/>
      </c>
      <c r="R47" s="229" t="str">
        <f t="shared" si="7"/>
        <v/>
      </c>
      <c r="S47" s="225" t="str">
        <f t="shared" si="8"/>
        <v/>
      </c>
      <c r="T47" s="229" t="str">
        <f t="shared" si="9"/>
        <v/>
      </c>
      <c r="U47" s="225" t="str">
        <f t="shared" si="10"/>
        <v/>
      </c>
      <c r="V47" s="229" t="str">
        <f t="shared" si="11"/>
        <v/>
      </c>
      <c r="W47" s="229" t="b">
        <v>0</v>
      </c>
      <c r="X47" s="229">
        <f t="shared" si="12"/>
        <v>0</v>
      </c>
      <c r="Y47" s="229" t="str">
        <f t="shared" si="0"/>
        <v/>
      </c>
      <c r="Z47" s="229" t="str">
        <f t="shared" si="1"/>
        <v/>
      </c>
      <c r="AA47" s="225" t="str">
        <f t="shared" si="2"/>
        <v/>
      </c>
      <c r="AB47" s="229" t="str">
        <f t="shared" si="3"/>
        <v/>
      </c>
      <c r="AC47" s="225" t="str">
        <f t="shared" si="4"/>
        <v/>
      </c>
      <c r="AD47" s="229" t="str">
        <f t="shared" si="13"/>
        <v/>
      </c>
    </row>
    <row r="48" spans="2:30" ht="93" customHeight="1" x14ac:dyDescent="0.2">
      <c r="B48" s="185">
        <f t="shared" si="14"/>
        <v>33</v>
      </c>
      <c r="C48" s="185">
        <f>IF($F$7="","",
IF(AND($F$7="Pendidikan Pancasila dan Kewarganegaraan",$F$8="X"),PPKN!A35,
IF(AND($F$7="Pendidikan Pancasila dan Kewarganegaraan",$F$8="XI"),PPKN!E35,
IF(AND($F$7="Pendidikan Pancasila dan Kewarganegaraan",$F$8="XII"),PPKN!I35,
IF(AND($F$7="Matematika",$F$8="X"),MAT!A35,
IF(AND($F$7="Matematika",$F$8="XI"),MAT!E35,
IF(AND($F$7="Matematika",$F$8="XII"),MAT!I35,
IF(AND($F$7="Sejarah Indonesia",$F$8="X"),SEJARAH_IND!A35,
IF(AND($F$7="Sejarah Indonesia",$F$8="XI"),SEJARAH_IND!E35,
IF(AND($F$7="Sejarah Indonesia",$F$8="XII"),SEJARAH_IND!I35,
IF(AND($F$7="Pendidikan Jasmani dan Kesehatan",$F$8="X"),PENJAS!A35,
IF(AND($F$7="Pendidikan Jasmani dan Kesehatan",$F$8="XI"),PENJAS!E35,
IF(AND($F$7="Pendidikan Jasmani dan Kesehatan",$F$8="XII"),PENJAS!I35,
IF(AND($F$7="Muatan Lokal",$F$8="X"),MULOK!A35,
IF(AND($F$7="Muatan Lokal",$F$8="XI"),MULOK!E35,
IF(AND($F$7="Muatan Lokal",$F$8="XII"),MULOK!I35
))))
))))))))))))</f>
        <v>0</v>
      </c>
      <c r="D48" s="186">
        <f>IF($F$7="","",
IF(AND($F$7="Pendidikan Pancasila dan Kewarganegaraan",$F$8="X"),PPKN!B35,
IF(AND($F$7="Pendidikan Pancasila dan Kewarganegaraan",$F$8="XI"),PPKN!F35,
IF(AND($F$7="Pendidikan Pancasila dan Kewarganegaraan",$F$8="XII"),PPKN!J35,
IF(AND($F$7="Matematika",$F$8="X"),MAT!B35,
IF(AND($F$7="Matematika",$F$8="XI"),MAT!F35,
IF(AND($F$7="Matematika",$F$8="XII"),MAT!J35,
IF(AND($F$7="Muatan Lokal",$F$8="X"),MULOK!B35,
IF(AND($F$7="Muatan Lokal",$F$8="XI"),MULOK!F35,
IF(AND($F$7="Muatan Lokal",$F$8="XII"),MULOK!J35,
IF(AND($F$7="Pendidikan Jasmani dan Kesehatan",$F$8="X"),PENJAS!B35,
IF(AND($F$7="Pendidikan Jasmani dan Kesehatan",$F$8="XI"),PENJAS!F35,
IF(AND($F$7="Pendidikan Jasmani dan Kesehatan",$F$8="XII"),PENJAS!J35,
IF(AND($F$7="Sejarah Indonesia",$F$8="X"),SEJARAH_IND!B35,
IF(AND($F$7="Sejarah Indonesia",$F$8="XI"),SEJARAH_IND!F35,
IF(AND($F$7="Sejarah Indonesia",$F$8="XII"),SEJARAH_IND!J35
))))))))))))))))</f>
        <v>0</v>
      </c>
      <c r="E48" s="192">
        <f>IF($F$7="","",
IF(AND($F$7="Pendidikan Pancasila dan Kewarganegaraan",$F$8="X"),PPKN!C35,
IF(AND($F$7="Pendidikan Pancasila dan Kewarganegaraan",$F$8="XI"),PPKN!G35,
IF(AND($F$7="Pendidikan Pancasila dan Kewarganegaraan",$F$8="XII"),PPKN!K35,
IF(AND($F$7="Matematika",$F$8="X"),MAT!C35,
IF(AND($F$7="Matematika",$F$8="XI"),MAT!G35,
IF(AND($F$7="Matematika",$F$8="XII"),MAT!K35,
IF(AND($F$7="Muatan Lokal",$F$8="X"),MULOK!C35,
IF(AND($F$7="Muatan Lokal",$F$8="XI"),MULOK!G35,
IF(AND($F$7="Muatan Lokal",$F$8="XII"),MULOK!K35,
IF(AND($F$7="Pendidikan Jasmani dan Kesehatan",$F$8="X"),PENJAS!C35,
IF(AND($F$7="Pendidikan Jasmani dan Kesehatan",$F$8="XI"),PENJAS!G35,
IF(AND($F$7="Pendidikan Jasmani dan Kesehatan",$F$8="XII"),PENJAS!K35,
IF(AND($F$7="Sejarah Indonesia",$F$8="X"),SEJARAH_IND!C35,
IF(AND($F$7="Sejarah Indonesia",$F$8="XI"),SEJARAH_IND!G35,
IF(AND($F$7="Sejarah Indonesia",$F$8="XII"),SEJARAH_IND!K35
))))))))))))))))</f>
        <v>0</v>
      </c>
      <c r="F48" s="186">
        <f>IF($F$7="","",
IF(AND($F$7="Pendidikan Pancasila dan Kewarganegaraan",$F$8="X"),PPKN!D35,
IF(AND($F$7="Pendidikan Pancasila dan Kewarganegaraan",$F$8="XI"),PPKN!H35,
IF(AND($F$7="Pendidikan Pancasila dan Kewarganegaraan",$F$8="XII"),PPKN!L35,
IF(AND($F$7="Matematika",$F$8="X"),MAT!D35,
IF(AND($F$7="Matematika",$F$8="XI"),MAT!H35,
IF(AND($F$7="Matematika",$F$8="XII"),MAT!L35,
IF(AND($F$7="Muatan Lokal",$F$8="X"),MULOK!D35,
IF(AND($F$7="Muatan Lokal",$F$8="XI"),MULOK!H35,
IF(AND($F$7="Muatan Lokal",$F$8="XII"),MULOK!L35,
IF(AND($F$7="Pendidikan Jasmani dan Kesehatan",$F$8="X"),PENJAS!D35,
IF(AND($F$7="Pendidikan Jasmani dan Kesehatan",$F$8="XI"),PENJAS!H35,
IF(AND($F$7="Pendidikan Jasmani dan Kesehatan",$F$8="XII"),PENJAS!L35,
IF(AND($F$7="Sejarah Indonesia",$F$8="X"),SEJARAH_IND!D35,
IF(AND($F$7="Sejarah Indonesia",$F$8="XI"),SEJARAH_IND!H35,
IF(AND($F$7="Sejarah Indonesia",$F$8="XII"),SEJARAH_IND!L35
))))))))))))))))</f>
        <v>0</v>
      </c>
      <c r="G48" s="190"/>
      <c r="H48" s="190"/>
      <c r="I48" s="216"/>
      <c r="J48" s="191"/>
      <c r="N48" s="229">
        <v>33</v>
      </c>
      <c r="O48" s="229" t="b">
        <v>0</v>
      </c>
      <c r="P48" s="229">
        <f t="shared" si="5"/>
        <v>0</v>
      </c>
      <c r="Q48" s="229" t="str">
        <f t="shared" si="6"/>
        <v/>
      </c>
      <c r="R48" s="229" t="str">
        <f t="shared" si="7"/>
        <v/>
      </c>
      <c r="S48" s="225" t="str">
        <f t="shared" si="8"/>
        <v/>
      </c>
      <c r="T48" s="229" t="str">
        <f t="shared" si="9"/>
        <v/>
      </c>
      <c r="U48" s="225" t="str">
        <f t="shared" si="10"/>
        <v/>
      </c>
      <c r="V48" s="229" t="str">
        <f t="shared" si="11"/>
        <v/>
      </c>
      <c r="W48" s="229" t="b">
        <v>0</v>
      </c>
      <c r="X48" s="229">
        <f t="shared" si="12"/>
        <v>0</v>
      </c>
      <c r="Y48" s="229" t="str">
        <f t="shared" si="0"/>
        <v/>
      </c>
      <c r="Z48" s="229" t="str">
        <f t="shared" si="1"/>
        <v/>
      </c>
      <c r="AA48" s="225" t="str">
        <f t="shared" si="2"/>
        <v/>
      </c>
      <c r="AB48" s="229" t="str">
        <f t="shared" si="3"/>
        <v/>
      </c>
      <c r="AC48" s="225" t="str">
        <f t="shared" si="4"/>
        <v/>
      </c>
      <c r="AD48" s="229" t="str">
        <f t="shared" si="13"/>
        <v/>
      </c>
    </row>
    <row r="49" spans="2:30" ht="93" customHeight="1" x14ac:dyDescent="0.2">
      <c r="B49" s="185">
        <f t="shared" si="14"/>
        <v>34</v>
      </c>
      <c r="C49" s="185">
        <f>IF($F$7="","",
IF(AND($F$7="Pendidikan Pancasila dan Kewarganegaraan",$F$8="X"),PPKN!A36,
IF(AND($F$7="Pendidikan Pancasila dan Kewarganegaraan",$F$8="XI"),PPKN!E36,
IF(AND($F$7="Pendidikan Pancasila dan Kewarganegaraan",$F$8="XII"),PPKN!I36,
IF(AND($F$7="Matematika",$F$8="X"),MAT!A36,
IF(AND($F$7="Matematika",$F$8="XI"),MAT!E36,
IF(AND($F$7="Matematika",$F$8="XII"),MAT!I36,
IF(AND($F$7="Sejarah Indonesia",$F$8="X"),SEJARAH_IND!A36,
IF(AND($F$7="Sejarah Indonesia",$F$8="XI"),SEJARAH_IND!E36,
IF(AND($F$7="Sejarah Indonesia",$F$8="XII"),SEJARAH_IND!I36,
IF(AND($F$7="Pendidikan Jasmani dan Kesehatan",$F$8="X"),PENJAS!A36,
IF(AND($F$7="Pendidikan Jasmani dan Kesehatan",$F$8="XI"),PENJAS!E36,
IF(AND($F$7="Pendidikan Jasmani dan Kesehatan",$F$8="XII"),PENJAS!I36,
IF(AND($F$7="Muatan Lokal",$F$8="X"),MULOK!A36,
IF(AND($F$7="Muatan Lokal",$F$8="XI"),MULOK!E36,
IF(AND($F$7="Muatan Lokal",$F$8="XII"),MULOK!I36
))))
))))))))))))</f>
        <v>0</v>
      </c>
      <c r="D49" s="186">
        <f>IF($F$7="","",
IF(AND($F$7="Pendidikan Pancasila dan Kewarganegaraan",$F$8="X"),PPKN!B36,
IF(AND($F$7="Pendidikan Pancasila dan Kewarganegaraan",$F$8="XI"),PPKN!F36,
IF(AND($F$7="Pendidikan Pancasila dan Kewarganegaraan",$F$8="XII"),PPKN!J36,
IF(AND($F$7="Matematika",$F$8="X"),MAT!B36,
IF(AND($F$7="Matematika",$F$8="XI"),MAT!F36,
IF(AND($F$7="Matematika",$F$8="XII"),MAT!J36,
IF(AND($F$7="Muatan Lokal",$F$8="X"),MULOK!B36,
IF(AND($F$7="Muatan Lokal",$F$8="XI"),MULOK!F36,
IF(AND($F$7="Muatan Lokal",$F$8="XII"),MULOK!J36,
IF(AND($F$7="Pendidikan Jasmani dan Kesehatan",$F$8="X"),PENJAS!B36,
IF(AND($F$7="Pendidikan Jasmani dan Kesehatan",$F$8="XI"),PENJAS!F36,
IF(AND($F$7="Pendidikan Jasmani dan Kesehatan",$F$8="XII"),PENJAS!J36,
IF(AND($F$7="Sejarah Indonesia",$F$8="X"),SEJARAH_IND!B36,
IF(AND($F$7="Sejarah Indonesia",$F$8="XI"),SEJARAH_IND!F36,
IF(AND($F$7="Sejarah Indonesia",$F$8="XII"),SEJARAH_IND!J36
))))))))))))))))</f>
        <v>0</v>
      </c>
      <c r="E49" s="192">
        <f>IF($F$7="","",
IF(AND($F$7="Pendidikan Pancasila dan Kewarganegaraan",$F$8="X"),PPKN!C36,
IF(AND($F$7="Pendidikan Pancasila dan Kewarganegaraan",$F$8="XI"),PPKN!G36,
IF(AND($F$7="Pendidikan Pancasila dan Kewarganegaraan",$F$8="XII"),PPKN!K36,
IF(AND($F$7="Matematika",$F$8="X"),MAT!C36,
IF(AND($F$7="Matematika",$F$8="XI"),MAT!G36,
IF(AND($F$7="Matematika",$F$8="XII"),MAT!K36,
IF(AND($F$7="Muatan Lokal",$F$8="X"),MULOK!C36,
IF(AND($F$7="Muatan Lokal",$F$8="XI"),MULOK!G36,
IF(AND($F$7="Muatan Lokal",$F$8="XII"),MULOK!K36,
IF(AND($F$7="Pendidikan Jasmani dan Kesehatan",$F$8="X"),PENJAS!C36,
IF(AND($F$7="Pendidikan Jasmani dan Kesehatan",$F$8="XI"),PENJAS!G36,
IF(AND($F$7="Pendidikan Jasmani dan Kesehatan",$F$8="XII"),PENJAS!K36,
IF(AND($F$7="Sejarah Indonesia",$F$8="X"),SEJARAH_IND!C36,
IF(AND($F$7="Sejarah Indonesia",$F$8="XI"),SEJARAH_IND!G36,
IF(AND($F$7="Sejarah Indonesia",$F$8="XII"),SEJARAH_IND!K36
))))))))))))))))</f>
        <v>0</v>
      </c>
      <c r="F49" s="186">
        <f>IF($F$7="","",
IF(AND($F$7="Pendidikan Pancasila dan Kewarganegaraan",$F$8="X"),PPKN!D36,
IF(AND($F$7="Pendidikan Pancasila dan Kewarganegaraan",$F$8="XI"),PPKN!H36,
IF(AND($F$7="Pendidikan Pancasila dan Kewarganegaraan",$F$8="XII"),PPKN!L36,
IF(AND($F$7="Matematika",$F$8="X"),MAT!D36,
IF(AND($F$7="Matematika",$F$8="XI"),MAT!H36,
IF(AND($F$7="Matematika",$F$8="XII"),MAT!L36,
IF(AND($F$7="Muatan Lokal",$F$8="X"),MULOK!D36,
IF(AND($F$7="Muatan Lokal",$F$8="XI"),MULOK!H36,
IF(AND($F$7="Muatan Lokal",$F$8="XII"),MULOK!L36,
IF(AND($F$7="Pendidikan Jasmani dan Kesehatan",$F$8="X"),PENJAS!D36,
IF(AND($F$7="Pendidikan Jasmani dan Kesehatan",$F$8="XI"),PENJAS!H36,
IF(AND($F$7="Pendidikan Jasmani dan Kesehatan",$F$8="XII"),PENJAS!L36,
IF(AND($F$7="Sejarah Indonesia",$F$8="X"),SEJARAH_IND!D36,
IF(AND($F$7="Sejarah Indonesia",$F$8="XI"),SEJARAH_IND!H36,
IF(AND($F$7="Sejarah Indonesia",$F$8="XII"),SEJARAH_IND!L36
))))))))))))))))</f>
        <v>0</v>
      </c>
      <c r="G49" s="188"/>
      <c r="H49" s="188"/>
      <c r="I49" s="215"/>
      <c r="J49" s="189"/>
      <c r="N49" s="229">
        <v>34</v>
      </c>
      <c r="O49" s="229" t="b">
        <v>0</v>
      </c>
      <c r="P49" s="229">
        <f t="shared" si="5"/>
        <v>0</v>
      </c>
      <c r="Q49" s="229" t="str">
        <f t="shared" si="6"/>
        <v/>
      </c>
      <c r="R49" s="229" t="str">
        <f t="shared" si="7"/>
        <v/>
      </c>
      <c r="S49" s="225" t="str">
        <f t="shared" si="8"/>
        <v/>
      </c>
      <c r="T49" s="229" t="str">
        <f t="shared" si="9"/>
        <v/>
      </c>
      <c r="U49" s="225" t="str">
        <f t="shared" si="10"/>
        <v/>
      </c>
      <c r="V49" s="229" t="str">
        <f t="shared" si="11"/>
        <v/>
      </c>
      <c r="W49" s="229" t="b">
        <v>0</v>
      </c>
      <c r="X49" s="229">
        <f t="shared" si="12"/>
        <v>0</v>
      </c>
      <c r="Y49" s="229" t="str">
        <f t="shared" si="0"/>
        <v/>
      </c>
      <c r="Z49" s="229" t="str">
        <f t="shared" si="1"/>
        <v/>
      </c>
      <c r="AA49" s="225" t="str">
        <f t="shared" si="2"/>
        <v/>
      </c>
      <c r="AB49" s="229" t="str">
        <f t="shared" si="3"/>
        <v/>
      </c>
      <c r="AC49" s="225" t="str">
        <f t="shared" si="4"/>
        <v/>
      </c>
      <c r="AD49" s="229" t="str">
        <f t="shared" si="13"/>
        <v/>
      </c>
    </row>
    <row r="50" spans="2:30" ht="93" customHeight="1" x14ac:dyDescent="0.2">
      <c r="B50" s="185">
        <f t="shared" si="14"/>
        <v>35</v>
      </c>
      <c r="C50" s="185">
        <f>IF($F$7="","",
IF(AND($F$7="Pendidikan Pancasila dan Kewarganegaraan",$F$8="X"),PPKN!A37,
IF(AND($F$7="Pendidikan Pancasila dan Kewarganegaraan",$F$8="XI"),PPKN!E37,
IF(AND($F$7="Pendidikan Pancasila dan Kewarganegaraan",$F$8="XII"),PPKN!I37,
IF(AND($F$7="Matematika",$F$8="X"),MAT!A37,
IF(AND($F$7="Matematika",$F$8="XI"),MAT!E37,
IF(AND($F$7="Matematika",$F$8="XII"),MAT!I37,
IF(AND($F$7="Sejarah Indonesia",$F$8="X"),SEJARAH_IND!A37,
IF(AND($F$7="Sejarah Indonesia",$F$8="XI"),SEJARAH_IND!E37,
IF(AND($F$7="Sejarah Indonesia",$F$8="XII"),SEJARAH_IND!I37,
IF(AND($F$7="Pendidikan Jasmani dan Kesehatan",$F$8="X"),PENJAS!A37,
IF(AND($F$7="Pendidikan Jasmani dan Kesehatan",$F$8="XI"),PENJAS!E37,
IF(AND($F$7="Pendidikan Jasmani dan Kesehatan",$F$8="XII"),PENJAS!I37,
IF(AND($F$7="Muatan Lokal",$F$8="X"),MULOK!A37,
IF(AND($F$7="Muatan Lokal",$F$8="XI"),MULOK!E37,
IF(AND($F$7="Muatan Lokal",$F$8="XII"),MULOK!I37
))))
))))))))))))</f>
        <v>0</v>
      </c>
      <c r="D50" s="186">
        <f>IF($F$7="","",
IF(AND($F$7="Pendidikan Pancasila dan Kewarganegaraan",$F$8="X"),PPKN!B37,
IF(AND($F$7="Pendidikan Pancasila dan Kewarganegaraan",$F$8="XI"),PPKN!F37,
IF(AND($F$7="Pendidikan Pancasila dan Kewarganegaraan",$F$8="XII"),PPKN!J37,
IF(AND($F$7="Matematika",$F$8="X"),MAT!B37,
IF(AND($F$7="Matematika",$F$8="XI"),MAT!F37,
IF(AND($F$7="Matematika",$F$8="XII"),MAT!J37,
IF(AND($F$7="Muatan Lokal",$F$8="X"),MULOK!B37,
IF(AND($F$7="Muatan Lokal",$F$8="XI"),MULOK!F37,
IF(AND($F$7="Muatan Lokal",$F$8="XII"),MULOK!J37,
IF(AND($F$7="Pendidikan Jasmani dan Kesehatan",$F$8="X"),PENJAS!B37,
IF(AND($F$7="Pendidikan Jasmani dan Kesehatan",$F$8="XI"),PENJAS!F37,
IF(AND($F$7="Pendidikan Jasmani dan Kesehatan",$F$8="XII"),PENJAS!J37,
IF(AND($F$7="Sejarah Indonesia",$F$8="X"),SEJARAH_IND!B37,
IF(AND($F$7="Sejarah Indonesia",$F$8="XI"),SEJARAH_IND!F37,
IF(AND($F$7="Sejarah Indonesia",$F$8="XII"),SEJARAH_IND!J37
))))))))))))))))</f>
        <v>0</v>
      </c>
      <c r="E50" s="192">
        <f>IF($F$7="","",
IF(AND($F$7="Pendidikan Pancasila dan Kewarganegaraan",$F$8="X"),PPKN!C37,
IF(AND($F$7="Pendidikan Pancasila dan Kewarganegaraan",$F$8="XI"),PPKN!G37,
IF(AND($F$7="Pendidikan Pancasila dan Kewarganegaraan",$F$8="XII"),PPKN!K37,
IF(AND($F$7="Matematika",$F$8="X"),MAT!C37,
IF(AND($F$7="Matematika",$F$8="XI"),MAT!G37,
IF(AND($F$7="Matematika",$F$8="XII"),MAT!K37,
IF(AND($F$7="Muatan Lokal",$F$8="X"),MULOK!C37,
IF(AND($F$7="Muatan Lokal",$F$8="XI"),MULOK!G37,
IF(AND($F$7="Muatan Lokal",$F$8="XII"),MULOK!K37,
IF(AND($F$7="Pendidikan Jasmani dan Kesehatan",$F$8="X"),PENJAS!C37,
IF(AND($F$7="Pendidikan Jasmani dan Kesehatan",$F$8="XI"),PENJAS!G37,
IF(AND($F$7="Pendidikan Jasmani dan Kesehatan",$F$8="XII"),PENJAS!K37,
IF(AND($F$7="Sejarah Indonesia",$F$8="X"),SEJARAH_IND!C37,
IF(AND($F$7="Sejarah Indonesia",$F$8="XI"),SEJARAH_IND!G37,
IF(AND($F$7="Sejarah Indonesia",$F$8="XII"),SEJARAH_IND!K37
))))))))))))))))</f>
        <v>0</v>
      </c>
      <c r="F50" s="186">
        <f>IF($F$7="","",
IF(AND($F$7="Pendidikan Pancasila dan Kewarganegaraan",$F$8="X"),PPKN!D37,
IF(AND($F$7="Pendidikan Pancasila dan Kewarganegaraan",$F$8="XI"),PPKN!H37,
IF(AND($F$7="Pendidikan Pancasila dan Kewarganegaraan",$F$8="XII"),PPKN!L37,
IF(AND($F$7="Matematika",$F$8="X"),MAT!D37,
IF(AND($F$7="Matematika",$F$8="XI"),MAT!H37,
IF(AND($F$7="Matematika",$F$8="XII"),MAT!L37,
IF(AND($F$7="Muatan Lokal",$F$8="X"),MULOK!D37,
IF(AND($F$7="Muatan Lokal",$F$8="XI"),MULOK!H37,
IF(AND($F$7="Muatan Lokal",$F$8="XII"),MULOK!L37,
IF(AND($F$7="Pendidikan Jasmani dan Kesehatan",$F$8="X"),PENJAS!D37,
IF(AND($F$7="Pendidikan Jasmani dan Kesehatan",$F$8="XI"),PENJAS!H37,
IF(AND($F$7="Pendidikan Jasmani dan Kesehatan",$F$8="XII"),PENJAS!L37,
IF(AND($F$7="Sejarah Indonesia",$F$8="X"),SEJARAH_IND!D37,
IF(AND($F$7="Sejarah Indonesia",$F$8="XI"),SEJARAH_IND!H37,
IF(AND($F$7="Sejarah Indonesia",$F$8="XII"),SEJARAH_IND!L37
))))))))))))))))</f>
        <v>0</v>
      </c>
      <c r="G50" s="190"/>
      <c r="H50" s="190"/>
      <c r="I50" s="216"/>
      <c r="J50" s="191"/>
      <c r="N50" s="229">
        <v>35</v>
      </c>
      <c r="O50" s="229" t="b">
        <v>0</v>
      </c>
      <c r="P50" s="229">
        <f t="shared" si="5"/>
        <v>0</v>
      </c>
      <c r="Q50" s="229" t="str">
        <f t="shared" si="6"/>
        <v/>
      </c>
      <c r="R50" s="229" t="str">
        <f t="shared" si="7"/>
        <v/>
      </c>
      <c r="S50" s="225" t="str">
        <f t="shared" si="8"/>
        <v/>
      </c>
      <c r="T50" s="229" t="str">
        <f t="shared" si="9"/>
        <v/>
      </c>
      <c r="U50" s="225" t="str">
        <f t="shared" si="10"/>
        <v/>
      </c>
      <c r="V50" s="229" t="str">
        <f t="shared" si="11"/>
        <v/>
      </c>
      <c r="W50" s="229" t="b">
        <v>0</v>
      </c>
      <c r="X50" s="229">
        <f t="shared" si="12"/>
        <v>0</v>
      </c>
      <c r="Y50" s="229" t="str">
        <f t="shared" si="0"/>
        <v/>
      </c>
      <c r="Z50" s="229" t="str">
        <f t="shared" si="1"/>
        <v/>
      </c>
      <c r="AA50" s="225" t="str">
        <f t="shared" si="2"/>
        <v/>
      </c>
      <c r="AB50" s="229" t="str">
        <f t="shared" si="3"/>
        <v/>
      </c>
      <c r="AC50" s="225" t="str">
        <f t="shared" si="4"/>
        <v/>
      </c>
      <c r="AD50" s="229" t="str">
        <f t="shared" si="13"/>
        <v/>
      </c>
    </row>
    <row r="51" spans="2:30" ht="93" customHeight="1" x14ac:dyDescent="0.2">
      <c r="B51" s="185">
        <f t="shared" si="14"/>
        <v>36</v>
      </c>
      <c r="C51" s="185">
        <f>IF($F$7="","",
IF(AND($F$7="Pendidikan Pancasila dan Kewarganegaraan",$F$8="X"),PPKN!A38,
IF(AND($F$7="Pendidikan Pancasila dan Kewarganegaraan",$F$8="XI"),PPKN!E38,
IF(AND($F$7="Pendidikan Pancasila dan Kewarganegaraan",$F$8="XII"),PPKN!I38,
IF(AND($F$7="Matematika",$F$8="X"),MAT!A38,
IF(AND($F$7="Matematika",$F$8="XI"),MAT!E38,
IF(AND($F$7="Matematika",$F$8="XII"),MAT!I38,
IF(AND($F$7="Sejarah Indonesia",$F$8="X"),SEJARAH_IND!A38,
IF(AND($F$7="Sejarah Indonesia",$F$8="XI"),SEJARAH_IND!E38,
IF(AND($F$7="Sejarah Indonesia",$F$8="XII"),SEJARAH_IND!I38,
IF(AND($F$7="Pendidikan Jasmani dan Kesehatan",$F$8="X"),PENJAS!A38,
IF(AND($F$7="Pendidikan Jasmani dan Kesehatan",$F$8="XI"),PENJAS!E38,
IF(AND($F$7="Pendidikan Jasmani dan Kesehatan",$F$8="XII"),PENJAS!I38,
IF(AND($F$7="Muatan Lokal",$F$8="X"),MULOK!A38,
IF(AND($F$7="Muatan Lokal",$F$8="XI"),MULOK!E38,
IF(AND($F$7="Muatan Lokal",$F$8="XII"),MULOK!I38
))))
))))))))))))</f>
        <v>0</v>
      </c>
      <c r="D51" s="186">
        <f>IF($F$7="","",
IF(AND($F$7="Pendidikan Pancasila dan Kewarganegaraan",$F$8="X"),PPKN!B38,
IF(AND($F$7="Pendidikan Pancasila dan Kewarganegaraan",$F$8="XI"),PPKN!F38,
IF(AND($F$7="Pendidikan Pancasila dan Kewarganegaraan",$F$8="XII"),PPKN!J38,
IF(AND($F$7="Matematika",$F$8="X"),MAT!B38,
IF(AND($F$7="Matematika",$F$8="XI"),MAT!F38,
IF(AND($F$7="Matematika",$F$8="XII"),MAT!J38,
IF(AND($F$7="Muatan Lokal",$F$8="X"),MULOK!B38,
IF(AND($F$7="Muatan Lokal",$F$8="XI"),MULOK!F38,
IF(AND($F$7="Muatan Lokal",$F$8="XII"),MULOK!J38,
IF(AND($F$7="Pendidikan Jasmani dan Kesehatan",$F$8="X"),PENJAS!B38,
IF(AND($F$7="Pendidikan Jasmani dan Kesehatan",$F$8="XI"),PENJAS!F38,
IF(AND($F$7="Pendidikan Jasmani dan Kesehatan",$F$8="XII"),PENJAS!J38,
IF(AND($F$7="Sejarah Indonesia",$F$8="X"),SEJARAH_IND!B38,
IF(AND($F$7="Sejarah Indonesia",$F$8="XI"),SEJARAH_IND!F38,
IF(AND($F$7="Sejarah Indonesia",$F$8="XII"),SEJARAH_IND!J38
))))))))))))))))</f>
        <v>0</v>
      </c>
      <c r="E51" s="192">
        <f>IF($F$7="","",
IF(AND($F$7="Pendidikan Pancasila dan Kewarganegaraan",$F$8="X"),PPKN!C38,
IF(AND($F$7="Pendidikan Pancasila dan Kewarganegaraan",$F$8="XI"),PPKN!G38,
IF(AND($F$7="Pendidikan Pancasila dan Kewarganegaraan",$F$8="XII"),PPKN!K38,
IF(AND($F$7="Matematika",$F$8="X"),MAT!C38,
IF(AND($F$7="Matematika",$F$8="XI"),MAT!G38,
IF(AND($F$7="Matematika",$F$8="XII"),MAT!K38,
IF(AND($F$7="Muatan Lokal",$F$8="X"),MULOK!C38,
IF(AND($F$7="Muatan Lokal",$F$8="XI"),MULOK!G38,
IF(AND($F$7="Muatan Lokal",$F$8="XII"),MULOK!K38,
IF(AND($F$7="Pendidikan Jasmani dan Kesehatan",$F$8="X"),PENJAS!C38,
IF(AND($F$7="Pendidikan Jasmani dan Kesehatan",$F$8="XI"),PENJAS!G38,
IF(AND($F$7="Pendidikan Jasmani dan Kesehatan",$F$8="XII"),PENJAS!K38,
IF(AND($F$7="Sejarah Indonesia",$F$8="X"),SEJARAH_IND!C38,
IF(AND($F$7="Sejarah Indonesia",$F$8="XI"),SEJARAH_IND!G38,
IF(AND($F$7="Sejarah Indonesia",$F$8="XII"),SEJARAH_IND!K38
))))))))))))))))</f>
        <v>0</v>
      </c>
      <c r="F51" s="186">
        <f>IF($F$7="","",
IF(AND($F$7="Pendidikan Pancasila dan Kewarganegaraan",$F$8="X"),PPKN!D38,
IF(AND($F$7="Pendidikan Pancasila dan Kewarganegaraan",$F$8="XI"),PPKN!H38,
IF(AND($F$7="Pendidikan Pancasila dan Kewarganegaraan",$F$8="XII"),PPKN!L38,
IF(AND($F$7="Matematika",$F$8="X"),MAT!D38,
IF(AND($F$7="Matematika",$F$8="XI"),MAT!H38,
IF(AND($F$7="Matematika",$F$8="XII"),MAT!L38,
IF(AND($F$7="Muatan Lokal",$F$8="X"),MULOK!D38,
IF(AND($F$7="Muatan Lokal",$F$8="XI"),MULOK!H38,
IF(AND($F$7="Muatan Lokal",$F$8="XII"),MULOK!L38,
IF(AND($F$7="Pendidikan Jasmani dan Kesehatan",$F$8="X"),PENJAS!D38,
IF(AND($F$7="Pendidikan Jasmani dan Kesehatan",$F$8="XI"),PENJAS!H38,
IF(AND($F$7="Pendidikan Jasmani dan Kesehatan",$F$8="XII"),PENJAS!L38,
IF(AND($F$7="Sejarah Indonesia",$F$8="X"),SEJARAH_IND!D38,
IF(AND($F$7="Sejarah Indonesia",$F$8="XI"),SEJARAH_IND!H38,
IF(AND($F$7="Sejarah Indonesia",$F$8="XII"),SEJARAH_IND!L38
))))))))))))))))</f>
        <v>0</v>
      </c>
      <c r="G51" s="188"/>
      <c r="H51" s="188"/>
      <c r="I51" s="215"/>
      <c r="J51" s="189"/>
      <c r="N51" s="229">
        <v>36</v>
      </c>
      <c r="O51" s="229" t="b">
        <v>0</v>
      </c>
      <c r="P51" s="229">
        <f t="shared" si="5"/>
        <v>0</v>
      </c>
      <c r="Q51" s="229" t="str">
        <f t="shared" si="6"/>
        <v/>
      </c>
      <c r="R51" s="229" t="str">
        <f t="shared" si="7"/>
        <v/>
      </c>
      <c r="S51" s="225" t="str">
        <f t="shared" si="8"/>
        <v/>
      </c>
      <c r="T51" s="229" t="str">
        <f t="shared" si="9"/>
        <v/>
      </c>
      <c r="U51" s="225" t="str">
        <f t="shared" si="10"/>
        <v/>
      </c>
      <c r="V51" s="229" t="str">
        <f t="shared" si="11"/>
        <v/>
      </c>
      <c r="W51" s="229" t="b">
        <v>0</v>
      </c>
      <c r="X51" s="229">
        <f t="shared" si="12"/>
        <v>0</v>
      </c>
      <c r="Y51" s="229" t="str">
        <f t="shared" si="0"/>
        <v/>
      </c>
      <c r="Z51" s="229" t="str">
        <f t="shared" si="1"/>
        <v/>
      </c>
      <c r="AA51" s="225" t="str">
        <f t="shared" si="2"/>
        <v/>
      </c>
      <c r="AB51" s="229" t="str">
        <f t="shared" si="3"/>
        <v/>
      </c>
      <c r="AC51" s="225" t="str">
        <f t="shared" si="4"/>
        <v/>
      </c>
      <c r="AD51" s="229" t="str">
        <f t="shared" si="13"/>
        <v/>
      </c>
    </row>
    <row r="52" spans="2:30" ht="93" customHeight="1" x14ac:dyDescent="0.2">
      <c r="B52" s="185">
        <f t="shared" si="14"/>
        <v>37</v>
      </c>
      <c r="C52" s="185">
        <f>IF($F$7="","",
IF(AND($F$7="Pendidikan Pancasila dan Kewarganegaraan",$F$8="X"),PPKN!A39,
IF(AND($F$7="Pendidikan Pancasila dan Kewarganegaraan",$F$8="XI"),PPKN!E39,
IF(AND($F$7="Pendidikan Pancasila dan Kewarganegaraan",$F$8="XII"),PPKN!I39,
IF(AND($F$7="Matematika",$F$8="X"),MAT!A39,
IF(AND($F$7="Matematika",$F$8="XI"),MAT!E39,
IF(AND($F$7="Matematika",$F$8="XII"),MAT!I39,
IF(AND($F$7="Sejarah Indonesia",$F$8="X"),SEJARAH_IND!A39,
IF(AND($F$7="Sejarah Indonesia",$F$8="XI"),SEJARAH_IND!E39,
IF(AND($F$7="Sejarah Indonesia",$F$8="XII"),SEJARAH_IND!I39,
IF(AND($F$7="Pendidikan Jasmani dan Kesehatan",$F$8="X"),PENJAS!A39,
IF(AND($F$7="Pendidikan Jasmani dan Kesehatan",$F$8="XI"),PENJAS!E39,
IF(AND($F$7="Pendidikan Jasmani dan Kesehatan",$F$8="XII"),PENJAS!I39,
IF(AND($F$7="Muatan Lokal",$F$8="X"),MULOK!A39,
IF(AND($F$7="Muatan Lokal",$F$8="XI"),MULOK!E39,
IF(AND($F$7="Muatan Lokal",$F$8="XII"),MULOK!I39
))))
))))))))))))</f>
        <v>0</v>
      </c>
      <c r="D52" s="186">
        <f>IF($F$7="","",
IF(AND($F$7="Pendidikan Pancasila dan Kewarganegaraan",$F$8="X"),PPKN!B39,
IF(AND($F$7="Pendidikan Pancasila dan Kewarganegaraan",$F$8="XI"),PPKN!F39,
IF(AND($F$7="Pendidikan Pancasila dan Kewarganegaraan",$F$8="XII"),PPKN!J39,
IF(AND($F$7="Matematika",$F$8="X"),MAT!B39,
IF(AND($F$7="Matematika",$F$8="XI"),MAT!F39,
IF(AND($F$7="Matematika",$F$8="XII"),MAT!J39,
IF(AND($F$7="Muatan Lokal",$F$8="X"),MULOK!B39,
IF(AND($F$7="Muatan Lokal",$F$8="XI"),MULOK!F39,
IF(AND($F$7="Muatan Lokal",$F$8="XII"),MULOK!J39,
IF(AND($F$7="Pendidikan Jasmani dan Kesehatan",$F$8="X"),PENJAS!B39,
IF(AND($F$7="Pendidikan Jasmani dan Kesehatan",$F$8="XI"),PENJAS!F39,
IF(AND($F$7="Pendidikan Jasmani dan Kesehatan",$F$8="XII"),PENJAS!J39,
IF(AND($F$7="Sejarah Indonesia",$F$8="X"),SEJARAH_IND!B39,
IF(AND($F$7="Sejarah Indonesia",$F$8="XI"),SEJARAH_IND!F39,
IF(AND($F$7="Sejarah Indonesia",$F$8="XII"),SEJARAH_IND!J39
))))))))))))))))</f>
        <v>0</v>
      </c>
      <c r="E52" s="192">
        <f>IF($F$7="","",
IF(AND($F$7="Pendidikan Pancasila dan Kewarganegaraan",$F$8="X"),PPKN!C39,
IF(AND($F$7="Pendidikan Pancasila dan Kewarganegaraan",$F$8="XI"),PPKN!G39,
IF(AND($F$7="Pendidikan Pancasila dan Kewarganegaraan",$F$8="XII"),PPKN!K39,
IF(AND($F$7="Matematika",$F$8="X"),MAT!C39,
IF(AND($F$7="Matematika",$F$8="XI"),MAT!G39,
IF(AND($F$7="Matematika",$F$8="XII"),MAT!K39,
IF(AND($F$7="Muatan Lokal",$F$8="X"),MULOK!C39,
IF(AND($F$7="Muatan Lokal",$F$8="XI"),MULOK!G39,
IF(AND($F$7="Muatan Lokal",$F$8="XII"),MULOK!K39,
IF(AND($F$7="Pendidikan Jasmani dan Kesehatan",$F$8="X"),PENJAS!C39,
IF(AND($F$7="Pendidikan Jasmani dan Kesehatan",$F$8="XI"),PENJAS!G39,
IF(AND($F$7="Pendidikan Jasmani dan Kesehatan",$F$8="XII"),PENJAS!K39,
IF(AND($F$7="Sejarah Indonesia",$F$8="X"),SEJARAH_IND!C39,
IF(AND($F$7="Sejarah Indonesia",$F$8="XI"),SEJARAH_IND!G39,
IF(AND($F$7="Sejarah Indonesia",$F$8="XII"),SEJARAH_IND!K39
))))))))))))))))</f>
        <v>0</v>
      </c>
      <c r="F52" s="186">
        <f>IF($F$7="","",
IF(AND($F$7="Pendidikan Pancasila dan Kewarganegaraan",$F$8="X"),PPKN!D39,
IF(AND($F$7="Pendidikan Pancasila dan Kewarganegaraan",$F$8="XI"),PPKN!H39,
IF(AND($F$7="Pendidikan Pancasila dan Kewarganegaraan",$F$8="XII"),PPKN!L39,
IF(AND($F$7="Matematika",$F$8="X"),MAT!D39,
IF(AND($F$7="Matematika",$F$8="XI"),MAT!H39,
IF(AND($F$7="Matematika",$F$8="XII"),MAT!L39,
IF(AND($F$7="Muatan Lokal",$F$8="X"),MULOK!D39,
IF(AND($F$7="Muatan Lokal",$F$8="XI"),MULOK!H39,
IF(AND($F$7="Muatan Lokal",$F$8="XII"),MULOK!L39,
IF(AND($F$7="Pendidikan Jasmani dan Kesehatan",$F$8="X"),PENJAS!D39,
IF(AND($F$7="Pendidikan Jasmani dan Kesehatan",$F$8="XI"),PENJAS!H39,
IF(AND($F$7="Pendidikan Jasmani dan Kesehatan",$F$8="XII"),PENJAS!L39,
IF(AND($F$7="Sejarah Indonesia",$F$8="X"),SEJARAH_IND!D39,
IF(AND($F$7="Sejarah Indonesia",$F$8="XI"),SEJARAH_IND!H39,
IF(AND($F$7="Sejarah Indonesia",$F$8="XII"),SEJARAH_IND!L39
))))))))))))))))</f>
        <v>0</v>
      </c>
      <c r="G52" s="190"/>
      <c r="H52" s="190"/>
      <c r="I52" s="216"/>
      <c r="J52" s="191"/>
      <c r="N52" s="229">
        <v>37</v>
      </c>
      <c r="O52" s="229" t="b">
        <v>0</v>
      </c>
      <c r="P52" s="229">
        <f t="shared" si="5"/>
        <v>0</v>
      </c>
      <c r="Q52" s="229" t="str">
        <f t="shared" si="6"/>
        <v/>
      </c>
      <c r="R52" s="229" t="str">
        <f t="shared" si="7"/>
        <v/>
      </c>
      <c r="S52" s="225" t="str">
        <f t="shared" si="8"/>
        <v/>
      </c>
      <c r="T52" s="229" t="str">
        <f t="shared" si="9"/>
        <v/>
      </c>
      <c r="U52" s="225" t="str">
        <f t="shared" si="10"/>
        <v/>
      </c>
      <c r="V52" s="229" t="str">
        <f t="shared" si="11"/>
        <v/>
      </c>
      <c r="W52" s="229" t="b">
        <v>0</v>
      </c>
      <c r="X52" s="229">
        <f t="shared" si="12"/>
        <v>0</v>
      </c>
      <c r="Y52" s="229" t="str">
        <f t="shared" si="0"/>
        <v/>
      </c>
      <c r="Z52" s="229" t="str">
        <f t="shared" si="1"/>
        <v/>
      </c>
      <c r="AA52" s="225" t="str">
        <f t="shared" si="2"/>
        <v/>
      </c>
      <c r="AB52" s="229" t="str">
        <f t="shared" si="3"/>
        <v/>
      </c>
      <c r="AC52" s="225" t="str">
        <f t="shared" si="4"/>
        <v/>
      </c>
      <c r="AD52" s="229" t="str">
        <f t="shared" si="13"/>
        <v/>
      </c>
    </row>
    <row r="53" spans="2:30" ht="93" customHeight="1" x14ac:dyDescent="0.2">
      <c r="B53" s="185">
        <f t="shared" si="14"/>
        <v>38</v>
      </c>
      <c r="C53" s="185">
        <f>IF($F$7="","",
IF(AND($F$7="Pendidikan Pancasila dan Kewarganegaraan",$F$8="X"),PPKN!A40,
IF(AND($F$7="Pendidikan Pancasila dan Kewarganegaraan",$F$8="XI"),PPKN!E40,
IF(AND($F$7="Pendidikan Pancasila dan Kewarganegaraan",$F$8="XII"),PPKN!I40,
IF(AND($F$7="Matematika",$F$8="X"),MAT!A40,
IF(AND($F$7="Matematika",$F$8="XI"),MAT!E40,
IF(AND($F$7="Matematika",$F$8="XII"),MAT!I40,
IF(AND($F$7="Sejarah Indonesia",$F$8="X"),SEJARAH_IND!A40,
IF(AND($F$7="Sejarah Indonesia",$F$8="XI"),SEJARAH_IND!E40,
IF(AND($F$7="Sejarah Indonesia",$F$8="XII"),SEJARAH_IND!I40,
IF(AND($F$7="Pendidikan Jasmani dan Kesehatan",$F$8="X"),PENJAS!A40,
IF(AND($F$7="Pendidikan Jasmani dan Kesehatan",$F$8="XI"),PENJAS!E40,
IF(AND($F$7="Pendidikan Jasmani dan Kesehatan",$F$8="XII"),PENJAS!I40,
IF(AND($F$7="Muatan Lokal",$F$8="X"),MULOK!A40,
IF(AND($F$7="Muatan Lokal",$F$8="XI"),MULOK!E40,
IF(AND($F$7="Muatan Lokal",$F$8="XII"),MULOK!I40
))))
))))))))))))</f>
        <v>0</v>
      </c>
      <c r="D53" s="186">
        <f>IF($F$7="","",
IF(AND($F$7="Pendidikan Pancasila dan Kewarganegaraan",$F$8="X"),PPKN!B40,
IF(AND($F$7="Pendidikan Pancasila dan Kewarganegaraan",$F$8="XI"),PPKN!F40,
IF(AND($F$7="Pendidikan Pancasila dan Kewarganegaraan",$F$8="XII"),PPKN!J40,
IF(AND($F$7="Matematika",$F$8="X"),MAT!B40,
IF(AND($F$7="Matematika",$F$8="XI"),MAT!F40,
IF(AND($F$7="Matematika",$F$8="XII"),MAT!J40,
IF(AND($F$7="Muatan Lokal",$F$8="X"),MULOK!B40,
IF(AND($F$7="Muatan Lokal",$F$8="XI"),MULOK!F40,
IF(AND($F$7="Muatan Lokal",$F$8="XII"),MULOK!J40,
IF(AND($F$7="Pendidikan Jasmani dan Kesehatan",$F$8="X"),PENJAS!B40,
IF(AND($F$7="Pendidikan Jasmani dan Kesehatan",$F$8="XI"),PENJAS!F40,
IF(AND($F$7="Pendidikan Jasmani dan Kesehatan",$F$8="XII"),PENJAS!J40,
IF(AND($F$7="Sejarah Indonesia",$F$8="X"),SEJARAH_IND!B40,
IF(AND($F$7="Sejarah Indonesia",$F$8="XI"),SEJARAH_IND!F40,
IF(AND($F$7="Sejarah Indonesia",$F$8="XII"),SEJARAH_IND!J40
))))))))))))))))</f>
        <v>0</v>
      </c>
      <c r="E53" s="192">
        <f>IF($F$7="","",
IF(AND($F$7="Pendidikan Pancasila dan Kewarganegaraan",$F$8="X"),PPKN!C40,
IF(AND($F$7="Pendidikan Pancasila dan Kewarganegaraan",$F$8="XI"),PPKN!G40,
IF(AND($F$7="Pendidikan Pancasila dan Kewarganegaraan",$F$8="XII"),PPKN!K40,
IF(AND($F$7="Matematika",$F$8="X"),MAT!C40,
IF(AND($F$7="Matematika",$F$8="XI"),MAT!G40,
IF(AND($F$7="Matematika",$F$8="XII"),MAT!K40,
IF(AND($F$7="Muatan Lokal",$F$8="X"),MULOK!C40,
IF(AND($F$7="Muatan Lokal",$F$8="XI"),MULOK!G40,
IF(AND($F$7="Muatan Lokal",$F$8="XII"),MULOK!K40,
IF(AND($F$7="Pendidikan Jasmani dan Kesehatan",$F$8="X"),PENJAS!C40,
IF(AND($F$7="Pendidikan Jasmani dan Kesehatan",$F$8="XI"),PENJAS!G40,
IF(AND($F$7="Pendidikan Jasmani dan Kesehatan",$F$8="XII"),PENJAS!K40,
IF(AND($F$7="Sejarah Indonesia",$F$8="X"),SEJARAH_IND!C40,
IF(AND($F$7="Sejarah Indonesia",$F$8="XI"),SEJARAH_IND!G40,
IF(AND($F$7="Sejarah Indonesia",$F$8="XII"),SEJARAH_IND!K40
))))))))))))))))</f>
        <v>0</v>
      </c>
      <c r="F53" s="186">
        <f>IF($F$7="","",
IF(AND($F$7="Pendidikan Pancasila dan Kewarganegaraan",$F$8="X"),PPKN!D40,
IF(AND($F$7="Pendidikan Pancasila dan Kewarganegaraan",$F$8="XI"),PPKN!H40,
IF(AND($F$7="Pendidikan Pancasila dan Kewarganegaraan",$F$8="XII"),PPKN!L40,
IF(AND($F$7="Matematika",$F$8="X"),MAT!D40,
IF(AND($F$7="Matematika",$F$8="XI"),MAT!H40,
IF(AND($F$7="Matematika",$F$8="XII"),MAT!L40,
IF(AND($F$7="Muatan Lokal",$F$8="X"),MULOK!D40,
IF(AND($F$7="Muatan Lokal",$F$8="XI"),MULOK!H40,
IF(AND($F$7="Muatan Lokal",$F$8="XII"),MULOK!L40,
IF(AND($F$7="Pendidikan Jasmani dan Kesehatan",$F$8="X"),PENJAS!D40,
IF(AND($F$7="Pendidikan Jasmani dan Kesehatan",$F$8="XI"),PENJAS!H40,
IF(AND($F$7="Pendidikan Jasmani dan Kesehatan",$F$8="XII"),PENJAS!L40,
IF(AND($F$7="Sejarah Indonesia",$F$8="X"),SEJARAH_IND!D40,
IF(AND($F$7="Sejarah Indonesia",$F$8="XI"),SEJARAH_IND!H40,
IF(AND($F$7="Sejarah Indonesia",$F$8="XII"),SEJARAH_IND!L40
))))))))))))))))</f>
        <v>0</v>
      </c>
      <c r="G53" s="188"/>
      <c r="H53" s="188"/>
      <c r="I53" s="215"/>
      <c r="J53" s="189"/>
      <c r="N53" s="229">
        <v>38</v>
      </c>
      <c r="O53" s="229" t="b">
        <v>0</v>
      </c>
      <c r="P53" s="229">
        <f t="shared" si="5"/>
        <v>0</v>
      </c>
      <c r="Q53" s="229" t="str">
        <f t="shared" si="6"/>
        <v/>
      </c>
      <c r="R53" s="229" t="str">
        <f t="shared" si="7"/>
        <v/>
      </c>
      <c r="S53" s="225" t="str">
        <f t="shared" si="8"/>
        <v/>
      </c>
      <c r="T53" s="229" t="str">
        <f t="shared" si="9"/>
        <v/>
      </c>
      <c r="U53" s="225" t="str">
        <f t="shared" si="10"/>
        <v/>
      </c>
      <c r="V53" s="229" t="str">
        <f t="shared" si="11"/>
        <v/>
      </c>
      <c r="W53" s="229" t="b">
        <v>0</v>
      </c>
      <c r="X53" s="229">
        <f t="shared" si="12"/>
        <v>0</v>
      </c>
      <c r="Y53" s="229" t="str">
        <f t="shared" si="0"/>
        <v/>
      </c>
      <c r="Z53" s="229" t="str">
        <f t="shared" si="1"/>
        <v/>
      </c>
      <c r="AA53" s="225" t="str">
        <f t="shared" si="2"/>
        <v/>
      </c>
      <c r="AB53" s="229" t="str">
        <f t="shared" si="3"/>
        <v/>
      </c>
      <c r="AC53" s="225" t="str">
        <f t="shared" si="4"/>
        <v/>
      </c>
      <c r="AD53" s="229" t="str">
        <f t="shared" si="13"/>
        <v/>
      </c>
    </row>
    <row r="54" spans="2:30" ht="93" customHeight="1" x14ac:dyDescent="0.2">
      <c r="B54" s="185">
        <f t="shared" si="14"/>
        <v>39</v>
      </c>
      <c r="C54" s="185">
        <f>IF($F$7="","",
IF(AND($F$7="Pendidikan Pancasila dan Kewarganegaraan",$F$8="X"),PPKN!A41,
IF(AND($F$7="Pendidikan Pancasila dan Kewarganegaraan",$F$8="XI"),PPKN!E41,
IF(AND($F$7="Pendidikan Pancasila dan Kewarganegaraan",$F$8="XII"),PPKN!I41,
IF(AND($F$7="Matematika",$F$8="X"),MAT!A41,
IF(AND($F$7="Matematika",$F$8="XI"),MAT!E41,
IF(AND($F$7="Matematika",$F$8="XII"),MAT!I41,
IF(AND($F$7="Sejarah Indonesia",$F$8="X"),SEJARAH_IND!A41,
IF(AND($F$7="Sejarah Indonesia",$F$8="XI"),SEJARAH_IND!E41,
IF(AND($F$7="Sejarah Indonesia",$F$8="XII"),SEJARAH_IND!I41,
IF(AND($F$7="Pendidikan Jasmani dan Kesehatan",$F$8="X"),PENJAS!A41,
IF(AND($F$7="Pendidikan Jasmani dan Kesehatan",$F$8="XI"),PENJAS!E41,
IF(AND($F$7="Pendidikan Jasmani dan Kesehatan",$F$8="XII"),PENJAS!I41,
IF(AND($F$7="Muatan Lokal",$F$8="X"),MULOK!A41,
IF(AND($F$7="Muatan Lokal",$F$8="XI"),MULOK!E41,
IF(AND($F$7="Muatan Lokal",$F$8="XII"),MULOK!I41
))))
))))))))))))</f>
        <v>0</v>
      </c>
      <c r="D54" s="186">
        <f>IF($F$7="","",
IF(AND($F$7="Pendidikan Pancasila dan Kewarganegaraan",$F$8="X"),PPKN!B41,
IF(AND($F$7="Pendidikan Pancasila dan Kewarganegaraan",$F$8="XI"),PPKN!F41,
IF(AND($F$7="Pendidikan Pancasila dan Kewarganegaraan",$F$8="XII"),PPKN!J41,
IF(AND($F$7="Matematika",$F$8="X"),MAT!B41,
IF(AND($F$7="Matematika",$F$8="XI"),MAT!F41,
IF(AND($F$7="Matematika",$F$8="XII"),MAT!J41,
IF(AND($F$7="Muatan Lokal",$F$8="X"),MULOK!B41,
IF(AND($F$7="Muatan Lokal",$F$8="XI"),MULOK!F41,
IF(AND($F$7="Muatan Lokal",$F$8="XII"),MULOK!J41,
IF(AND($F$7="Pendidikan Jasmani dan Kesehatan",$F$8="X"),PENJAS!B41,
IF(AND($F$7="Pendidikan Jasmani dan Kesehatan",$F$8="XI"),PENJAS!F41,
IF(AND($F$7="Pendidikan Jasmani dan Kesehatan",$F$8="XII"),PENJAS!J41,
IF(AND($F$7="Sejarah Indonesia",$F$8="X"),SEJARAH_IND!B41,
IF(AND($F$7="Sejarah Indonesia",$F$8="XI"),SEJARAH_IND!F41,
IF(AND($F$7="Sejarah Indonesia",$F$8="XII"),SEJARAH_IND!J41
))))))))))))))))</f>
        <v>0</v>
      </c>
      <c r="E54" s="192">
        <f>IF($F$7="","",
IF(AND($F$7="Pendidikan Pancasila dan Kewarganegaraan",$F$8="X"),PPKN!C41,
IF(AND($F$7="Pendidikan Pancasila dan Kewarganegaraan",$F$8="XI"),PPKN!G41,
IF(AND($F$7="Pendidikan Pancasila dan Kewarganegaraan",$F$8="XII"),PPKN!K41,
IF(AND($F$7="Matematika",$F$8="X"),MAT!C41,
IF(AND($F$7="Matematika",$F$8="XI"),MAT!G41,
IF(AND($F$7="Matematika",$F$8="XII"),MAT!K41,
IF(AND($F$7="Muatan Lokal",$F$8="X"),MULOK!C41,
IF(AND($F$7="Muatan Lokal",$F$8="XI"),MULOK!G41,
IF(AND($F$7="Muatan Lokal",$F$8="XII"),MULOK!K41,
IF(AND($F$7="Pendidikan Jasmani dan Kesehatan",$F$8="X"),PENJAS!C41,
IF(AND($F$7="Pendidikan Jasmani dan Kesehatan",$F$8="XI"),PENJAS!G41,
IF(AND($F$7="Pendidikan Jasmani dan Kesehatan",$F$8="XII"),PENJAS!K41,
IF(AND($F$7="Sejarah Indonesia",$F$8="X"),SEJARAH_IND!C41,
IF(AND($F$7="Sejarah Indonesia",$F$8="XI"),SEJARAH_IND!G41,
IF(AND($F$7="Sejarah Indonesia",$F$8="XII"),SEJARAH_IND!K41
))))))))))))))))</f>
        <v>0</v>
      </c>
      <c r="F54" s="186">
        <f>IF($F$7="","",
IF(AND($F$7="Pendidikan Pancasila dan Kewarganegaraan",$F$8="X"),PPKN!D41,
IF(AND($F$7="Pendidikan Pancasila dan Kewarganegaraan",$F$8="XI"),PPKN!H41,
IF(AND($F$7="Pendidikan Pancasila dan Kewarganegaraan",$F$8="XII"),PPKN!L41,
IF(AND($F$7="Matematika",$F$8="X"),MAT!D41,
IF(AND($F$7="Matematika",$F$8="XI"),MAT!H41,
IF(AND($F$7="Matematika",$F$8="XII"),MAT!L41,
IF(AND($F$7="Muatan Lokal",$F$8="X"),MULOK!D41,
IF(AND($F$7="Muatan Lokal",$F$8="XI"),MULOK!H41,
IF(AND($F$7="Muatan Lokal",$F$8="XII"),MULOK!L41,
IF(AND($F$7="Pendidikan Jasmani dan Kesehatan",$F$8="X"),PENJAS!D41,
IF(AND($F$7="Pendidikan Jasmani dan Kesehatan",$F$8="XI"),PENJAS!H41,
IF(AND($F$7="Pendidikan Jasmani dan Kesehatan",$F$8="XII"),PENJAS!L41,
IF(AND($F$7="Sejarah Indonesia",$F$8="X"),SEJARAH_IND!D41,
IF(AND($F$7="Sejarah Indonesia",$F$8="XI"),SEJARAH_IND!H41,
IF(AND($F$7="Sejarah Indonesia",$F$8="XII"),SEJARAH_IND!L41
))))))))))))))))</f>
        <v>0</v>
      </c>
      <c r="G54" s="190"/>
      <c r="H54" s="190"/>
      <c r="I54" s="216"/>
      <c r="J54" s="191"/>
      <c r="N54" s="229">
        <v>39</v>
      </c>
      <c r="O54" s="229" t="b">
        <v>0</v>
      </c>
      <c r="P54" s="229">
        <f t="shared" si="5"/>
        <v>0</v>
      </c>
      <c r="Q54" s="229" t="str">
        <f t="shared" si="6"/>
        <v/>
      </c>
      <c r="R54" s="229" t="str">
        <f t="shared" si="7"/>
        <v/>
      </c>
      <c r="S54" s="225" t="str">
        <f t="shared" si="8"/>
        <v/>
      </c>
      <c r="T54" s="229" t="str">
        <f t="shared" si="9"/>
        <v/>
      </c>
      <c r="U54" s="225" t="str">
        <f t="shared" si="10"/>
        <v/>
      </c>
      <c r="V54" s="229" t="str">
        <f t="shared" si="11"/>
        <v/>
      </c>
      <c r="W54" s="229" t="b">
        <v>0</v>
      </c>
      <c r="X54" s="229">
        <f t="shared" si="12"/>
        <v>0</v>
      </c>
      <c r="Y54" s="229" t="str">
        <f t="shared" si="0"/>
        <v/>
      </c>
      <c r="Z54" s="229" t="str">
        <f t="shared" si="1"/>
        <v/>
      </c>
      <c r="AA54" s="225" t="str">
        <f t="shared" si="2"/>
        <v/>
      </c>
      <c r="AB54" s="229" t="str">
        <f t="shared" si="3"/>
        <v/>
      </c>
      <c r="AC54" s="225" t="str">
        <f t="shared" si="4"/>
        <v/>
      </c>
      <c r="AD54" s="229" t="str">
        <f t="shared" si="13"/>
        <v/>
      </c>
    </row>
    <row r="55" spans="2:30" ht="93" customHeight="1" x14ac:dyDescent="0.2">
      <c r="B55" s="185">
        <f t="shared" si="14"/>
        <v>40</v>
      </c>
      <c r="C55" s="185">
        <f>IF($F$7="","",
IF(AND($F$7="Pendidikan Pancasila dan Kewarganegaraan",$F$8="X"),PPKN!A42,
IF(AND($F$7="Pendidikan Pancasila dan Kewarganegaraan",$F$8="XI"),PPKN!E42,
IF(AND($F$7="Pendidikan Pancasila dan Kewarganegaraan",$F$8="XII"),PPKN!I42,
IF(AND($F$7="Matematika",$F$8="X"),MAT!A42,
IF(AND($F$7="Matematika",$F$8="XI"),MAT!E42,
IF(AND($F$7="Matematika",$F$8="XII"),MAT!I42,
IF(AND($F$7="Sejarah Indonesia",$F$8="X"),SEJARAH_IND!A42,
IF(AND($F$7="Sejarah Indonesia",$F$8="XI"),SEJARAH_IND!E42,
IF(AND($F$7="Sejarah Indonesia",$F$8="XII"),SEJARAH_IND!I42,
IF(AND($F$7="Pendidikan Jasmani dan Kesehatan",$F$8="X"),PENJAS!A42,
IF(AND($F$7="Pendidikan Jasmani dan Kesehatan",$F$8="XI"),PENJAS!E42,
IF(AND($F$7="Pendidikan Jasmani dan Kesehatan",$F$8="XII"),PENJAS!I42,
IF(AND($F$7="Muatan Lokal",$F$8="X"),MULOK!A42,
IF(AND($F$7="Muatan Lokal",$F$8="XI"),MULOK!E42,
IF(AND($F$7="Muatan Lokal",$F$8="XII"),MULOK!I42
))))
))))))))))))</f>
        <v>0</v>
      </c>
      <c r="D55" s="186">
        <f>IF($F$7="","",
IF(AND($F$7="Pendidikan Pancasila dan Kewarganegaraan",$F$8="X"),PPKN!B42,
IF(AND($F$7="Pendidikan Pancasila dan Kewarganegaraan",$F$8="XI"),PPKN!F42,
IF(AND($F$7="Pendidikan Pancasila dan Kewarganegaraan",$F$8="XII"),PPKN!J42,
IF(AND($F$7="Matematika",$F$8="X"),MAT!B42,
IF(AND($F$7="Matematika",$F$8="XI"),MAT!F42,
IF(AND($F$7="Matematika",$F$8="XII"),MAT!J42,
IF(AND($F$7="Muatan Lokal",$F$8="X"),MULOK!B42,
IF(AND($F$7="Muatan Lokal",$F$8="XI"),MULOK!F42,
IF(AND($F$7="Muatan Lokal",$F$8="XII"),MULOK!J42,
IF(AND($F$7="Pendidikan Jasmani dan Kesehatan",$F$8="X"),PENJAS!B42,
IF(AND($F$7="Pendidikan Jasmani dan Kesehatan",$F$8="XI"),PENJAS!F42,
IF(AND($F$7="Pendidikan Jasmani dan Kesehatan",$F$8="XII"),PENJAS!J42,
IF(AND($F$7="Sejarah Indonesia",$F$8="X"),SEJARAH_IND!B42,
IF(AND($F$7="Sejarah Indonesia",$F$8="XI"),SEJARAH_IND!F42,
IF(AND($F$7="Sejarah Indonesia",$F$8="XII"),SEJARAH_IND!J42
))))))))))))))))</f>
        <v>0</v>
      </c>
      <c r="E55" s="192">
        <f>IF($F$7="","",
IF(AND($F$7="Pendidikan Pancasila dan Kewarganegaraan",$F$8="X"),PPKN!C42,
IF(AND($F$7="Pendidikan Pancasila dan Kewarganegaraan",$F$8="XI"),PPKN!G42,
IF(AND($F$7="Pendidikan Pancasila dan Kewarganegaraan",$F$8="XII"),PPKN!K42,
IF(AND($F$7="Matematika",$F$8="X"),MAT!C42,
IF(AND($F$7="Matematika",$F$8="XI"),MAT!G42,
IF(AND($F$7="Matematika",$F$8="XII"),MAT!K42,
IF(AND($F$7="Muatan Lokal",$F$8="X"),MULOK!C42,
IF(AND($F$7="Muatan Lokal",$F$8="XI"),MULOK!G42,
IF(AND($F$7="Muatan Lokal",$F$8="XII"),MULOK!K42,
IF(AND($F$7="Pendidikan Jasmani dan Kesehatan",$F$8="X"),PENJAS!C42,
IF(AND($F$7="Pendidikan Jasmani dan Kesehatan",$F$8="XI"),PENJAS!G42,
IF(AND($F$7="Pendidikan Jasmani dan Kesehatan",$F$8="XII"),PENJAS!K42,
IF(AND($F$7="Sejarah Indonesia",$F$8="X"),SEJARAH_IND!C42,
IF(AND($F$7="Sejarah Indonesia",$F$8="XI"),SEJARAH_IND!G42,
IF(AND($F$7="Sejarah Indonesia",$F$8="XII"),SEJARAH_IND!K42
))))))))))))))))</f>
        <v>0</v>
      </c>
      <c r="F55" s="186">
        <f>IF($F$7="","",
IF(AND($F$7="Pendidikan Pancasila dan Kewarganegaraan",$F$8="X"),PPKN!D42,
IF(AND($F$7="Pendidikan Pancasila dan Kewarganegaraan",$F$8="XI"),PPKN!H42,
IF(AND($F$7="Pendidikan Pancasila dan Kewarganegaraan",$F$8="XII"),PPKN!L42,
IF(AND($F$7="Matematika",$F$8="X"),MAT!D42,
IF(AND($F$7="Matematika",$F$8="XI"),MAT!H42,
IF(AND($F$7="Matematika",$F$8="XII"),MAT!L42,
IF(AND($F$7="Muatan Lokal",$F$8="X"),MULOK!D42,
IF(AND($F$7="Muatan Lokal",$F$8="XI"),MULOK!H42,
IF(AND($F$7="Muatan Lokal",$F$8="XII"),MULOK!L42,
IF(AND($F$7="Pendidikan Jasmani dan Kesehatan",$F$8="X"),PENJAS!D42,
IF(AND($F$7="Pendidikan Jasmani dan Kesehatan",$F$8="XI"),PENJAS!H42,
IF(AND($F$7="Pendidikan Jasmani dan Kesehatan",$F$8="XII"),PENJAS!L42,
IF(AND($F$7="Sejarah Indonesia",$F$8="X"),SEJARAH_IND!D42,
IF(AND($F$7="Sejarah Indonesia",$F$8="XI"),SEJARAH_IND!H42,
IF(AND($F$7="Sejarah Indonesia",$F$8="XII"),SEJARAH_IND!L42
))))))))))))))))</f>
        <v>0</v>
      </c>
      <c r="G55" s="188"/>
      <c r="H55" s="188"/>
      <c r="I55" s="215"/>
      <c r="J55" s="189"/>
      <c r="N55" s="229">
        <v>40</v>
      </c>
      <c r="O55" s="229" t="b">
        <v>0</v>
      </c>
      <c r="P55" s="229">
        <f t="shared" si="5"/>
        <v>0</v>
      </c>
      <c r="Q55" s="229" t="str">
        <f t="shared" si="6"/>
        <v/>
      </c>
      <c r="R55" s="229" t="str">
        <f t="shared" si="7"/>
        <v/>
      </c>
      <c r="S55" s="225" t="str">
        <f t="shared" si="8"/>
        <v/>
      </c>
      <c r="T55" s="229" t="str">
        <f t="shared" si="9"/>
        <v/>
      </c>
      <c r="U55" s="225" t="str">
        <f t="shared" si="10"/>
        <v/>
      </c>
      <c r="V55" s="229" t="str">
        <f>IF(P55=0,"",G55)</f>
        <v/>
      </c>
      <c r="W55" s="229" t="b">
        <v>0</v>
      </c>
      <c r="X55" s="229">
        <f t="shared" si="12"/>
        <v>0</v>
      </c>
      <c r="Y55" s="229" t="str">
        <f t="shared" si="0"/>
        <v/>
      </c>
      <c r="Z55" s="229" t="str">
        <f t="shared" si="1"/>
        <v/>
      </c>
      <c r="AA55" s="225" t="str">
        <f t="shared" si="2"/>
        <v/>
      </c>
      <c r="AB55" s="229" t="str">
        <f t="shared" si="3"/>
        <v/>
      </c>
      <c r="AC55" s="225" t="str">
        <f t="shared" si="4"/>
        <v/>
      </c>
      <c r="AD55" s="229" t="str">
        <f t="shared" si="13"/>
        <v/>
      </c>
    </row>
    <row r="56" spans="2:30" ht="48" customHeight="1" x14ac:dyDescent="0.2"/>
    <row r="57" spans="2:30" ht="15" x14ac:dyDescent="0.2">
      <c r="C57" s="228" t="str">
        <f>IF('DATA AWAL'!$D$13="","","Mengetahui,")</f>
        <v>Mengetahui,</v>
      </c>
      <c r="D57" s="228"/>
      <c r="E57" s="228"/>
      <c r="F57" s="360" t="str">
        <f>IF('DATA AWAL'!$D$11="","",'DATA AWAL'!$D$11&amp;", "&amp;'DATA AWAL'!$D$12)</f>
        <v>Purwokerto, 17 Juli 2017</v>
      </c>
      <c r="G57" s="360"/>
    </row>
    <row r="58" spans="2:30" ht="15" x14ac:dyDescent="0.2">
      <c r="C58" s="360" t="str">
        <f>IF('DATA AWAL'!$D$13="","",'DATA AWAL'!$B$13&amp;" "&amp;'DATA AWAL'!$D$4&amp;" ,")</f>
        <v>KEPALA SEKOLAH SMAN 2 PURWOKERTO ,</v>
      </c>
      <c r="D58" s="360"/>
      <c r="E58" s="360"/>
      <c r="F58" s="360" t="str">
        <f>IF('DATA AWAL'!$B$5="","",'DATA AWAL'!$B$5&amp;" "&amp;'DATA AWAL'!$B$7&amp;" "&amp;'DATA AWAL'!$D$7&amp;",")</f>
        <v>GURU MATA PELAJARAN Pendidikan Pancasila dan Kewarganegaraan,</v>
      </c>
      <c r="G58" s="360"/>
    </row>
    <row r="59" spans="2:30" ht="15" x14ac:dyDescent="0.2">
      <c r="C59" s="228"/>
      <c r="D59" s="228"/>
      <c r="E59" s="228"/>
      <c r="F59" s="360"/>
      <c r="G59" s="360"/>
    </row>
    <row r="60" spans="2:30" ht="15" x14ac:dyDescent="0.2">
      <c r="C60" s="228"/>
      <c r="D60" s="228"/>
      <c r="E60" s="228"/>
      <c r="F60" s="360"/>
      <c r="G60" s="360"/>
    </row>
    <row r="61" spans="2:30" ht="15" x14ac:dyDescent="0.2">
      <c r="C61" s="228"/>
      <c r="D61" s="228"/>
      <c r="E61" s="228"/>
      <c r="F61" s="360"/>
      <c r="G61" s="360"/>
    </row>
    <row r="62" spans="2:30" ht="15" x14ac:dyDescent="0.2">
      <c r="C62" s="228" t="str">
        <f>IF('DATA AWAL'!$D$13="","",'DATA AWAL'!$D$13)</f>
        <v>Drs. H. TOHAR, M.Si</v>
      </c>
      <c r="D62" s="228"/>
      <c r="E62" s="228"/>
      <c r="F62" s="360" t="str">
        <f>IF('DATA AWAL'!$D$5="","",'DATA AWAL'!$D$5)</f>
        <v>LANGGENG HADI P.</v>
      </c>
      <c r="G62" s="360"/>
    </row>
    <row r="63" spans="2:30" ht="15" x14ac:dyDescent="0.2">
      <c r="C63" s="228" t="str">
        <f>IF('DATA AWAL'!$D$14="","",'DATA AWAL'!$B$14&amp;". "&amp;'DATA AWAL'!$D$14)</f>
        <v>NIP. 196307101994121002</v>
      </c>
      <c r="D63" s="228"/>
      <c r="E63" s="228"/>
      <c r="F63" s="360" t="str">
        <f>IF('DATA AWAL'!$D$6="","",'DATA AWAL'!$B$6&amp;". "&amp;'DATA AWAL'!$D$6)</f>
        <v>NIP. 196906281992031006</v>
      </c>
      <c r="G63" s="360"/>
    </row>
  </sheetData>
  <mergeCells count="24">
    <mergeCell ref="F62:G62"/>
    <mergeCell ref="F63:G63"/>
    <mergeCell ref="F57:G57"/>
    <mergeCell ref="C58:E58"/>
    <mergeCell ref="F58:G58"/>
    <mergeCell ref="F59:G59"/>
    <mergeCell ref="F60:G60"/>
    <mergeCell ref="F61:G61"/>
    <mergeCell ref="O15:V15"/>
    <mergeCell ref="W15:AD15"/>
    <mergeCell ref="C2:J2"/>
    <mergeCell ref="F4:I4"/>
    <mergeCell ref="F5:I5"/>
    <mergeCell ref="F6:I6"/>
    <mergeCell ref="F8:I8"/>
    <mergeCell ref="B14:B15"/>
    <mergeCell ref="E14:F15"/>
    <mergeCell ref="C14:D15"/>
    <mergeCell ref="I14:J14"/>
    <mergeCell ref="F9:I9"/>
    <mergeCell ref="F10:I10"/>
    <mergeCell ref="G14:H14"/>
    <mergeCell ref="F11:J11"/>
    <mergeCell ref="F12:J12"/>
  </mergeCells>
  <conditionalFormatting sqref="J16 J18 J20 J22 J24 J26 J28 J30 J32 J34 J36 J38 J40 J42 J44 J46 J48 J50 J52 J54">
    <cfRule type="expression" dxfId="21" priority="272" stopIfTrue="1">
      <formula>NOT(ISERROR(SEARCH("",#REF!)))</formula>
    </cfRule>
  </conditionalFormatting>
  <conditionalFormatting sqref="G18:J18 G20:J20 G22:J22 G24:J24 G26:J26 G28:J28 G30:J30 G32:J32 G34:J34 G36:J36 G38:J38 G40:J40 G42:J42 G44:J44 G46:J46 G48:J48 G50:J50 G52:J52 G54:J54 C16:J16 C17:F55">
    <cfRule type="expression" dxfId="20" priority="439" stopIfTrue="1">
      <formula>NOT(ISERROR(SEARCH("",#REF!)))</formula>
    </cfRule>
  </conditionalFormatting>
  <conditionalFormatting sqref="B16">
    <cfRule type="expression" dxfId="19" priority="7" stopIfTrue="1">
      <formula>NOT(ISERROR(SEARCH("",#REF!)))</formula>
    </cfRule>
  </conditionalFormatting>
  <conditionalFormatting sqref="G18:J18 G20:J20 G22:J22 G24:J24 G26:J26 G28:J28 G30:J30 G32:J32 G34:J34 G36:J36 G38:J38 G40:J40 G42:J42 G44:J44 G46:J46 G48:J48 G50:J50 G52:J52 G54:J54 C16:J16 C17:F55">
    <cfRule type="expression" dxfId="18" priority="491" stopIfTrue="1">
      <formula>NOT(ISERROR(SEARCH("",#REF!)))</formula>
    </cfRule>
  </conditionalFormatting>
  <conditionalFormatting sqref="B17:B55">
    <cfRule type="expression" dxfId="17" priority="1" stopIfTrue="1">
      <formula>NOT(ISERROR(SEARCH("",#REF!)))</formula>
    </cfRule>
  </conditionalFormatting>
  <conditionalFormatting sqref="B17:B55">
    <cfRule type="expression" dxfId="16" priority="2" stopIfTrue="1">
      <formula>NOT(ISERROR(SEARCH("",#REF!)))</formula>
    </cfRule>
  </conditionalFormatting>
  <pageMargins left="0.70866141732283472" right="0.70866141732283472" top="0.74803149606299213" bottom="0.74803149606299213" header="0.31496062992125984" footer="0.31496062992125984"/>
  <pageSetup paperSize="9" scale="60"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15</xdr:row>
                    <xdr:rowOff>323850</xdr:rowOff>
                  </from>
                  <to>
                    <xdr:col>7</xdr:col>
                    <xdr:colOff>361950</xdr:colOff>
                    <xdr:row>15</xdr:row>
                    <xdr:rowOff>666750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190500</xdr:colOff>
                    <xdr:row>15</xdr:row>
                    <xdr:rowOff>323850</xdr:rowOff>
                  </from>
                  <to>
                    <xdr:col>9</xdr:col>
                    <xdr:colOff>381000</xdr:colOff>
                    <xdr:row>15</xdr:row>
                    <xdr:rowOff>666750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180975</xdr:colOff>
                    <xdr:row>16</xdr:row>
                    <xdr:rowOff>276225</xdr:rowOff>
                  </from>
                  <to>
                    <xdr:col>7</xdr:col>
                    <xdr:colOff>361950</xdr:colOff>
                    <xdr:row>16</xdr:row>
                    <xdr:rowOff>619125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190500</xdr:colOff>
                    <xdr:row>16</xdr:row>
                    <xdr:rowOff>276225</xdr:rowOff>
                  </from>
                  <to>
                    <xdr:col>9</xdr:col>
                    <xdr:colOff>381000</xdr:colOff>
                    <xdr:row>16</xdr:row>
                    <xdr:rowOff>619125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17</xdr:row>
                    <xdr:rowOff>266700</xdr:rowOff>
                  </from>
                  <to>
                    <xdr:col>7</xdr:col>
                    <xdr:colOff>361950</xdr:colOff>
                    <xdr:row>17</xdr:row>
                    <xdr:rowOff>600075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190500</xdr:colOff>
                    <xdr:row>17</xdr:row>
                    <xdr:rowOff>266700</xdr:rowOff>
                  </from>
                  <to>
                    <xdr:col>9</xdr:col>
                    <xdr:colOff>381000</xdr:colOff>
                    <xdr:row>17</xdr:row>
                    <xdr:rowOff>600075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180975</xdr:colOff>
                    <xdr:row>18</xdr:row>
                    <xdr:rowOff>238125</xdr:rowOff>
                  </from>
                  <to>
                    <xdr:col>7</xdr:col>
                    <xdr:colOff>361950</xdr:colOff>
                    <xdr:row>18</xdr:row>
                    <xdr:rowOff>590550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190500</xdr:colOff>
                    <xdr:row>18</xdr:row>
                    <xdr:rowOff>238125</xdr:rowOff>
                  </from>
                  <to>
                    <xdr:col>9</xdr:col>
                    <xdr:colOff>381000</xdr:colOff>
                    <xdr:row>18</xdr:row>
                    <xdr:rowOff>590550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180975</xdr:colOff>
                    <xdr:row>19</xdr:row>
                    <xdr:rowOff>257175</xdr:rowOff>
                  </from>
                  <to>
                    <xdr:col>7</xdr:col>
                    <xdr:colOff>361950</xdr:colOff>
                    <xdr:row>19</xdr:row>
                    <xdr:rowOff>600075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190500</xdr:colOff>
                    <xdr:row>19</xdr:row>
                    <xdr:rowOff>257175</xdr:rowOff>
                  </from>
                  <to>
                    <xdr:col>9</xdr:col>
                    <xdr:colOff>381000</xdr:colOff>
                    <xdr:row>19</xdr:row>
                    <xdr:rowOff>600075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180975</xdr:colOff>
                    <xdr:row>20</xdr:row>
                    <xdr:rowOff>238125</xdr:rowOff>
                  </from>
                  <to>
                    <xdr:col>7</xdr:col>
                    <xdr:colOff>361950</xdr:colOff>
                    <xdr:row>20</xdr:row>
                    <xdr:rowOff>590550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190500</xdr:colOff>
                    <xdr:row>20</xdr:row>
                    <xdr:rowOff>238125</xdr:rowOff>
                  </from>
                  <to>
                    <xdr:col>9</xdr:col>
                    <xdr:colOff>381000</xdr:colOff>
                    <xdr:row>20</xdr:row>
                    <xdr:rowOff>590550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7</xdr:col>
                    <xdr:colOff>180975</xdr:colOff>
                    <xdr:row>21</xdr:row>
                    <xdr:rowOff>323850</xdr:rowOff>
                  </from>
                  <to>
                    <xdr:col>7</xdr:col>
                    <xdr:colOff>361950</xdr:colOff>
                    <xdr:row>21</xdr:row>
                    <xdr:rowOff>666750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190500</xdr:colOff>
                    <xdr:row>21</xdr:row>
                    <xdr:rowOff>323850</xdr:rowOff>
                  </from>
                  <to>
                    <xdr:col>9</xdr:col>
                    <xdr:colOff>381000</xdr:colOff>
                    <xdr:row>21</xdr:row>
                    <xdr:rowOff>666750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180975</xdr:colOff>
                    <xdr:row>22</xdr:row>
                    <xdr:rowOff>314325</xdr:rowOff>
                  </from>
                  <to>
                    <xdr:col>7</xdr:col>
                    <xdr:colOff>361950</xdr:colOff>
                    <xdr:row>22</xdr:row>
                    <xdr:rowOff>647700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190500</xdr:colOff>
                    <xdr:row>22</xdr:row>
                    <xdr:rowOff>314325</xdr:rowOff>
                  </from>
                  <to>
                    <xdr:col>9</xdr:col>
                    <xdr:colOff>381000</xdr:colOff>
                    <xdr:row>22</xdr:row>
                    <xdr:rowOff>647700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7</xdr:col>
                    <xdr:colOff>180975</xdr:colOff>
                    <xdr:row>23</xdr:row>
                    <xdr:rowOff>285750</xdr:rowOff>
                  </from>
                  <to>
                    <xdr:col>7</xdr:col>
                    <xdr:colOff>361950</xdr:colOff>
                    <xdr:row>23</xdr:row>
                    <xdr:rowOff>638175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190500</xdr:colOff>
                    <xdr:row>23</xdr:row>
                    <xdr:rowOff>285750</xdr:rowOff>
                  </from>
                  <to>
                    <xdr:col>9</xdr:col>
                    <xdr:colOff>381000</xdr:colOff>
                    <xdr:row>23</xdr:row>
                    <xdr:rowOff>638175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180975</xdr:colOff>
                    <xdr:row>24</xdr:row>
                    <xdr:rowOff>304800</xdr:rowOff>
                  </from>
                  <to>
                    <xdr:col>7</xdr:col>
                    <xdr:colOff>361950</xdr:colOff>
                    <xdr:row>24</xdr:row>
                    <xdr:rowOff>647700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190500</xdr:colOff>
                    <xdr:row>24</xdr:row>
                    <xdr:rowOff>304800</xdr:rowOff>
                  </from>
                  <to>
                    <xdr:col>9</xdr:col>
                    <xdr:colOff>381000</xdr:colOff>
                    <xdr:row>24</xdr:row>
                    <xdr:rowOff>647700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180975</xdr:colOff>
                    <xdr:row>25</xdr:row>
                    <xdr:rowOff>257175</xdr:rowOff>
                  </from>
                  <to>
                    <xdr:col>7</xdr:col>
                    <xdr:colOff>361950</xdr:colOff>
                    <xdr:row>25</xdr:row>
                    <xdr:rowOff>600075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190500</xdr:colOff>
                    <xdr:row>25</xdr:row>
                    <xdr:rowOff>257175</xdr:rowOff>
                  </from>
                  <to>
                    <xdr:col>9</xdr:col>
                    <xdr:colOff>381000</xdr:colOff>
                    <xdr:row>25</xdr:row>
                    <xdr:rowOff>600075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7</xdr:col>
                    <xdr:colOff>180975</xdr:colOff>
                    <xdr:row>26</xdr:row>
                    <xdr:rowOff>342900</xdr:rowOff>
                  </from>
                  <to>
                    <xdr:col>7</xdr:col>
                    <xdr:colOff>361950</xdr:colOff>
                    <xdr:row>26</xdr:row>
                    <xdr:rowOff>685800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190500</xdr:colOff>
                    <xdr:row>26</xdr:row>
                    <xdr:rowOff>342900</xdr:rowOff>
                  </from>
                  <to>
                    <xdr:col>9</xdr:col>
                    <xdr:colOff>381000</xdr:colOff>
                    <xdr:row>26</xdr:row>
                    <xdr:rowOff>685800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7</xdr:col>
                    <xdr:colOff>180975</xdr:colOff>
                    <xdr:row>27</xdr:row>
                    <xdr:rowOff>333375</xdr:rowOff>
                  </from>
                  <to>
                    <xdr:col>7</xdr:col>
                    <xdr:colOff>361950</xdr:colOff>
                    <xdr:row>27</xdr:row>
                    <xdr:rowOff>685800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190500</xdr:colOff>
                    <xdr:row>27</xdr:row>
                    <xdr:rowOff>333375</xdr:rowOff>
                  </from>
                  <to>
                    <xdr:col>9</xdr:col>
                    <xdr:colOff>381000</xdr:colOff>
                    <xdr:row>27</xdr:row>
                    <xdr:rowOff>685800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7</xdr:col>
                    <xdr:colOff>180975</xdr:colOff>
                    <xdr:row>28</xdr:row>
                    <xdr:rowOff>304800</xdr:rowOff>
                  </from>
                  <to>
                    <xdr:col>7</xdr:col>
                    <xdr:colOff>361950</xdr:colOff>
                    <xdr:row>28</xdr:row>
                    <xdr:rowOff>647700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190500</xdr:colOff>
                    <xdr:row>28</xdr:row>
                    <xdr:rowOff>304800</xdr:rowOff>
                  </from>
                  <to>
                    <xdr:col>9</xdr:col>
                    <xdr:colOff>381000</xdr:colOff>
                    <xdr:row>28</xdr:row>
                    <xdr:rowOff>647700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7</xdr:col>
                    <xdr:colOff>180975</xdr:colOff>
                    <xdr:row>29</xdr:row>
                    <xdr:rowOff>323850</xdr:rowOff>
                  </from>
                  <to>
                    <xdr:col>7</xdr:col>
                    <xdr:colOff>361950</xdr:colOff>
                    <xdr:row>29</xdr:row>
                    <xdr:rowOff>666750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190500</xdr:colOff>
                    <xdr:row>29</xdr:row>
                    <xdr:rowOff>323850</xdr:rowOff>
                  </from>
                  <to>
                    <xdr:col>9</xdr:col>
                    <xdr:colOff>381000</xdr:colOff>
                    <xdr:row>29</xdr:row>
                    <xdr:rowOff>666750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7</xdr:col>
                    <xdr:colOff>180975</xdr:colOff>
                    <xdr:row>30</xdr:row>
                    <xdr:rowOff>285750</xdr:rowOff>
                  </from>
                  <to>
                    <xdr:col>7</xdr:col>
                    <xdr:colOff>361950</xdr:colOff>
                    <xdr:row>30</xdr:row>
                    <xdr:rowOff>638175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190500</xdr:colOff>
                    <xdr:row>30</xdr:row>
                    <xdr:rowOff>285750</xdr:rowOff>
                  </from>
                  <to>
                    <xdr:col>9</xdr:col>
                    <xdr:colOff>381000</xdr:colOff>
                    <xdr:row>30</xdr:row>
                    <xdr:rowOff>638175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7</xdr:col>
                    <xdr:colOff>180975</xdr:colOff>
                    <xdr:row>31</xdr:row>
                    <xdr:rowOff>371475</xdr:rowOff>
                  </from>
                  <to>
                    <xdr:col>7</xdr:col>
                    <xdr:colOff>361950</xdr:colOff>
                    <xdr:row>31</xdr:row>
                    <xdr:rowOff>714375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190500</xdr:colOff>
                    <xdr:row>31</xdr:row>
                    <xdr:rowOff>371475</xdr:rowOff>
                  </from>
                  <to>
                    <xdr:col>9</xdr:col>
                    <xdr:colOff>381000</xdr:colOff>
                    <xdr:row>31</xdr:row>
                    <xdr:rowOff>714375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7</xdr:col>
                    <xdr:colOff>180975</xdr:colOff>
                    <xdr:row>32</xdr:row>
                    <xdr:rowOff>361950</xdr:rowOff>
                  </from>
                  <to>
                    <xdr:col>7</xdr:col>
                    <xdr:colOff>361950</xdr:colOff>
                    <xdr:row>32</xdr:row>
                    <xdr:rowOff>695325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190500</xdr:colOff>
                    <xdr:row>32</xdr:row>
                    <xdr:rowOff>361950</xdr:rowOff>
                  </from>
                  <to>
                    <xdr:col>9</xdr:col>
                    <xdr:colOff>381000</xdr:colOff>
                    <xdr:row>32</xdr:row>
                    <xdr:rowOff>695325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7</xdr:col>
                    <xdr:colOff>180975</xdr:colOff>
                    <xdr:row>33</xdr:row>
                    <xdr:rowOff>333375</xdr:rowOff>
                  </from>
                  <to>
                    <xdr:col>7</xdr:col>
                    <xdr:colOff>361950</xdr:colOff>
                    <xdr:row>33</xdr:row>
                    <xdr:rowOff>685800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190500</xdr:colOff>
                    <xdr:row>33</xdr:row>
                    <xdr:rowOff>333375</xdr:rowOff>
                  </from>
                  <to>
                    <xdr:col>9</xdr:col>
                    <xdr:colOff>381000</xdr:colOff>
                    <xdr:row>33</xdr:row>
                    <xdr:rowOff>685800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7</xdr:col>
                    <xdr:colOff>180975</xdr:colOff>
                    <xdr:row>34</xdr:row>
                    <xdr:rowOff>352425</xdr:rowOff>
                  </from>
                  <to>
                    <xdr:col>7</xdr:col>
                    <xdr:colOff>361950</xdr:colOff>
                    <xdr:row>34</xdr:row>
                    <xdr:rowOff>695325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190500</xdr:colOff>
                    <xdr:row>34</xdr:row>
                    <xdr:rowOff>352425</xdr:rowOff>
                  </from>
                  <to>
                    <xdr:col>9</xdr:col>
                    <xdr:colOff>381000</xdr:colOff>
                    <xdr:row>34</xdr:row>
                    <xdr:rowOff>695325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xdr:col>
                    <xdr:colOff>180975</xdr:colOff>
                    <xdr:row>35</xdr:row>
                    <xdr:rowOff>285750</xdr:rowOff>
                  </from>
                  <to>
                    <xdr:col>7</xdr:col>
                    <xdr:colOff>361950</xdr:colOff>
                    <xdr:row>35</xdr:row>
                    <xdr:rowOff>638175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190500</xdr:colOff>
                    <xdr:row>35</xdr:row>
                    <xdr:rowOff>285750</xdr:rowOff>
                  </from>
                  <to>
                    <xdr:col>9</xdr:col>
                    <xdr:colOff>381000</xdr:colOff>
                    <xdr:row>35</xdr:row>
                    <xdr:rowOff>638175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7</xdr:col>
                    <xdr:colOff>180975</xdr:colOff>
                    <xdr:row>36</xdr:row>
                    <xdr:rowOff>371475</xdr:rowOff>
                  </from>
                  <to>
                    <xdr:col>7</xdr:col>
                    <xdr:colOff>361950</xdr:colOff>
                    <xdr:row>36</xdr:row>
                    <xdr:rowOff>714375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190500</xdr:colOff>
                    <xdr:row>36</xdr:row>
                    <xdr:rowOff>371475</xdr:rowOff>
                  </from>
                  <to>
                    <xdr:col>9</xdr:col>
                    <xdr:colOff>381000</xdr:colOff>
                    <xdr:row>36</xdr:row>
                    <xdr:rowOff>714375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7</xdr:col>
                    <xdr:colOff>180975</xdr:colOff>
                    <xdr:row>37</xdr:row>
                    <xdr:rowOff>361950</xdr:rowOff>
                  </from>
                  <to>
                    <xdr:col>7</xdr:col>
                    <xdr:colOff>361950</xdr:colOff>
                    <xdr:row>37</xdr:row>
                    <xdr:rowOff>695325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190500</xdr:colOff>
                    <xdr:row>37</xdr:row>
                    <xdr:rowOff>361950</xdr:rowOff>
                  </from>
                  <to>
                    <xdr:col>9</xdr:col>
                    <xdr:colOff>381000</xdr:colOff>
                    <xdr:row>37</xdr:row>
                    <xdr:rowOff>695325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7</xdr:col>
                    <xdr:colOff>180975</xdr:colOff>
                    <xdr:row>38</xdr:row>
                    <xdr:rowOff>333375</xdr:rowOff>
                  </from>
                  <to>
                    <xdr:col>7</xdr:col>
                    <xdr:colOff>361950</xdr:colOff>
                    <xdr:row>38</xdr:row>
                    <xdr:rowOff>685800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190500</xdr:colOff>
                    <xdr:row>38</xdr:row>
                    <xdr:rowOff>333375</xdr:rowOff>
                  </from>
                  <to>
                    <xdr:col>9</xdr:col>
                    <xdr:colOff>381000</xdr:colOff>
                    <xdr:row>38</xdr:row>
                    <xdr:rowOff>685800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7</xdr:col>
                    <xdr:colOff>180975</xdr:colOff>
                    <xdr:row>39</xdr:row>
                    <xdr:rowOff>352425</xdr:rowOff>
                  </from>
                  <to>
                    <xdr:col>7</xdr:col>
                    <xdr:colOff>361950</xdr:colOff>
                    <xdr:row>39</xdr:row>
                    <xdr:rowOff>695325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190500</xdr:colOff>
                    <xdr:row>39</xdr:row>
                    <xdr:rowOff>352425</xdr:rowOff>
                  </from>
                  <to>
                    <xdr:col>9</xdr:col>
                    <xdr:colOff>381000</xdr:colOff>
                    <xdr:row>39</xdr:row>
                    <xdr:rowOff>695325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7</xdr:col>
                    <xdr:colOff>180975</xdr:colOff>
                    <xdr:row>40</xdr:row>
                    <xdr:rowOff>209550</xdr:rowOff>
                  </from>
                  <to>
                    <xdr:col>7</xdr:col>
                    <xdr:colOff>361950</xdr:colOff>
                    <xdr:row>40</xdr:row>
                    <xdr:rowOff>552450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190500</xdr:colOff>
                    <xdr:row>40</xdr:row>
                    <xdr:rowOff>209550</xdr:rowOff>
                  </from>
                  <to>
                    <xdr:col>9</xdr:col>
                    <xdr:colOff>381000</xdr:colOff>
                    <xdr:row>40</xdr:row>
                    <xdr:rowOff>552450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7</xdr:col>
                    <xdr:colOff>180975</xdr:colOff>
                    <xdr:row>41</xdr:row>
                    <xdr:rowOff>295275</xdr:rowOff>
                  </from>
                  <to>
                    <xdr:col>7</xdr:col>
                    <xdr:colOff>361950</xdr:colOff>
                    <xdr:row>41</xdr:row>
                    <xdr:rowOff>638175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190500</xdr:colOff>
                    <xdr:row>41</xdr:row>
                    <xdr:rowOff>295275</xdr:rowOff>
                  </from>
                  <to>
                    <xdr:col>9</xdr:col>
                    <xdr:colOff>381000</xdr:colOff>
                    <xdr:row>41</xdr:row>
                    <xdr:rowOff>638175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7</xdr:col>
                    <xdr:colOff>180975</xdr:colOff>
                    <xdr:row>42</xdr:row>
                    <xdr:rowOff>285750</xdr:rowOff>
                  </from>
                  <to>
                    <xdr:col>7</xdr:col>
                    <xdr:colOff>361950</xdr:colOff>
                    <xdr:row>42</xdr:row>
                    <xdr:rowOff>638175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190500</xdr:colOff>
                    <xdr:row>42</xdr:row>
                    <xdr:rowOff>285750</xdr:rowOff>
                  </from>
                  <to>
                    <xdr:col>9</xdr:col>
                    <xdr:colOff>381000</xdr:colOff>
                    <xdr:row>42</xdr:row>
                    <xdr:rowOff>638175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7</xdr:col>
                    <xdr:colOff>180975</xdr:colOff>
                    <xdr:row>43</xdr:row>
                    <xdr:rowOff>257175</xdr:rowOff>
                  </from>
                  <to>
                    <xdr:col>7</xdr:col>
                    <xdr:colOff>361950</xdr:colOff>
                    <xdr:row>43</xdr:row>
                    <xdr:rowOff>600075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190500</xdr:colOff>
                    <xdr:row>43</xdr:row>
                    <xdr:rowOff>257175</xdr:rowOff>
                  </from>
                  <to>
                    <xdr:col>9</xdr:col>
                    <xdr:colOff>381000</xdr:colOff>
                    <xdr:row>43</xdr:row>
                    <xdr:rowOff>600075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7</xdr:col>
                    <xdr:colOff>180975</xdr:colOff>
                    <xdr:row>44</xdr:row>
                    <xdr:rowOff>276225</xdr:rowOff>
                  </from>
                  <to>
                    <xdr:col>7</xdr:col>
                    <xdr:colOff>361950</xdr:colOff>
                    <xdr:row>44</xdr:row>
                    <xdr:rowOff>619125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190500</xdr:colOff>
                    <xdr:row>44</xdr:row>
                    <xdr:rowOff>276225</xdr:rowOff>
                  </from>
                  <to>
                    <xdr:col>9</xdr:col>
                    <xdr:colOff>381000</xdr:colOff>
                    <xdr:row>44</xdr:row>
                    <xdr:rowOff>619125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7</xdr:col>
                    <xdr:colOff>180975</xdr:colOff>
                    <xdr:row>45</xdr:row>
                    <xdr:rowOff>247650</xdr:rowOff>
                  </from>
                  <to>
                    <xdr:col>7</xdr:col>
                    <xdr:colOff>361950</xdr:colOff>
                    <xdr:row>45</xdr:row>
                    <xdr:rowOff>590550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190500</xdr:colOff>
                    <xdr:row>45</xdr:row>
                    <xdr:rowOff>247650</xdr:rowOff>
                  </from>
                  <to>
                    <xdr:col>9</xdr:col>
                    <xdr:colOff>381000</xdr:colOff>
                    <xdr:row>45</xdr:row>
                    <xdr:rowOff>590550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7</xdr:col>
                    <xdr:colOff>180975</xdr:colOff>
                    <xdr:row>46</xdr:row>
                    <xdr:rowOff>333375</xdr:rowOff>
                  </from>
                  <to>
                    <xdr:col>7</xdr:col>
                    <xdr:colOff>361950</xdr:colOff>
                    <xdr:row>46</xdr:row>
                    <xdr:rowOff>685800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190500</xdr:colOff>
                    <xdr:row>46</xdr:row>
                    <xdr:rowOff>333375</xdr:rowOff>
                  </from>
                  <to>
                    <xdr:col>9</xdr:col>
                    <xdr:colOff>381000</xdr:colOff>
                    <xdr:row>46</xdr:row>
                    <xdr:rowOff>685800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7</xdr:col>
                    <xdr:colOff>180975</xdr:colOff>
                    <xdr:row>47</xdr:row>
                    <xdr:rowOff>323850</xdr:rowOff>
                  </from>
                  <to>
                    <xdr:col>7</xdr:col>
                    <xdr:colOff>361950</xdr:colOff>
                    <xdr:row>47</xdr:row>
                    <xdr:rowOff>666750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190500</xdr:colOff>
                    <xdr:row>47</xdr:row>
                    <xdr:rowOff>323850</xdr:rowOff>
                  </from>
                  <to>
                    <xdr:col>9</xdr:col>
                    <xdr:colOff>381000</xdr:colOff>
                    <xdr:row>47</xdr:row>
                    <xdr:rowOff>666750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7</xdr:col>
                    <xdr:colOff>180975</xdr:colOff>
                    <xdr:row>48</xdr:row>
                    <xdr:rowOff>295275</xdr:rowOff>
                  </from>
                  <to>
                    <xdr:col>7</xdr:col>
                    <xdr:colOff>361950</xdr:colOff>
                    <xdr:row>48</xdr:row>
                    <xdr:rowOff>638175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190500</xdr:colOff>
                    <xdr:row>48</xdr:row>
                    <xdr:rowOff>295275</xdr:rowOff>
                  </from>
                  <to>
                    <xdr:col>9</xdr:col>
                    <xdr:colOff>381000</xdr:colOff>
                    <xdr:row>48</xdr:row>
                    <xdr:rowOff>638175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7</xdr:col>
                    <xdr:colOff>180975</xdr:colOff>
                    <xdr:row>49</xdr:row>
                    <xdr:rowOff>314325</xdr:rowOff>
                  </from>
                  <to>
                    <xdr:col>7</xdr:col>
                    <xdr:colOff>361950</xdr:colOff>
                    <xdr:row>49</xdr:row>
                    <xdr:rowOff>647700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190500</xdr:colOff>
                    <xdr:row>49</xdr:row>
                    <xdr:rowOff>314325</xdr:rowOff>
                  </from>
                  <to>
                    <xdr:col>9</xdr:col>
                    <xdr:colOff>381000</xdr:colOff>
                    <xdr:row>49</xdr:row>
                    <xdr:rowOff>647700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7</xdr:col>
                    <xdr:colOff>180975</xdr:colOff>
                    <xdr:row>50</xdr:row>
                    <xdr:rowOff>266700</xdr:rowOff>
                  </from>
                  <to>
                    <xdr:col>7</xdr:col>
                    <xdr:colOff>361950</xdr:colOff>
                    <xdr:row>50</xdr:row>
                    <xdr:rowOff>600075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190500</xdr:colOff>
                    <xdr:row>50</xdr:row>
                    <xdr:rowOff>266700</xdr:rowOff>
                  </from>
                  <to>
                    <xdr:col>9</xdr:col>
                    <xdr:colOff>381000</xdr:colOff>
                    <xdr:row>50</xdr:row>
                    <xdr:rowOff>600075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7</xdr:col>
                    <xdr:colOff>180975</xdr:colOff>
                    <xdr:row>51</xdr:row>
                    <xdr:rowOff>352425</xdr:rowOff>
                  </from>
                  <to>
                    <xdr:col>7</xdr:col>
                    <xdr:colOff>361950</xdr:colOff>
                    <xdr:row>51</xdr:row>
                    <xdr:rowOff>695325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190500</xdr:colOff>
                    <xdr:row>51</xdr:row>
                    <xdr:rowOff>352425</xdr:rowOff>
                  </from>
                  <to>
                    <xdr:col>9</xdr:col>
                    <xdr:colOff>381000</xdr:colOff>
                    <xdr:row>51</xdr:row>
                    <xdr:rowOff>695325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7</xdr:col>
                    <xdr:colOff>180975</xdr:colOff>
                    <xdr:row>52</xdr:row>
                    <xdr:rowOff>342900</xdr:rowOff>
                  </from>
                  <to>
                    <xdr:col>7</xdr:col>
                    <xdr:colOff>361950</xdr:colOff>
                    <xdr:row>52</xdr:row>
                    <xdr:rowOff>685800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190500</xdr:colOff>
                    <xdr:row>52</xdr:row>
                    <xdr:rowOff>342900</xdr:rowOff>
                  </from>
                  <to>
                    <xdr:col>9</xdr:col>
                    <xdr:colOff>381000</xdr:colOff>
                    <xdr:row>52</xdr:row>
                    <xdr:rowOff>685800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7</xdr:col>
                    <xdr:colOff>180975</xdr:colOff>
                    <xdr:row>53</xdr:row>
                    <xdr:rowOff>314325</xdr:rowOff>
                  </from>
                  <to>
                    <xdr:col>7</xdr:col>
                    <xdr:colOff>361950</xdr:colOff>
                    <xdr:row>53</xdr:row>
                    <xdr:rowOff>647700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190500</xdr:colOff>
                    <xdr:row>53</xdr:row>
                    <xdr:rowOff>314325</xdr:rowOff>
                  </from>
                  <to>
                    <xdr:col>9</xdr:col>
                    <xdr:colOff>381000</xdr:colOff>
                    <xdr:row>53</xdr:row>
                    <xdr:rowOff>647700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7</xdr:col>
                    <xdr:colOff>180975</xdr:colOff>
                    <xdr:row>54</xdr:row>
                    <xdr:rowOff>333375</xdr:rowOff>
                  </from>
                  <to>
                    <xdr:col>7</xdr:col>
                    <xdr:colOff>361950</xdr:colOff>
                    <xdr:row>54</xdr:row>
                    <xdr:rowOff>685800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190500</xdr:colOff>
                    <xdr:row>54</xdr:row>
                    <xdr:rowOff>333375</xdr:rowOff>
                  </from>
                  <to>
                    <xdr:col>9</xdr:col>
                    <xdr:colOff>381000</xdr:colOff>
                    <xdr:row>54</xdr:row>
                    <xdr:rowOff>685800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2:CO48"/>
  <sheetViews>
    <sheetView showGridLines="0" showRowColHeaders="0" zoomScaleNormal="100" zoomScaleSheetLayoutView="100" workbookViewId="0">
      <selection activeCell="F8" sqref="F8"/>
    </sheetView>
  </sheetViews>
  <sheetFormatPr defaultColWidth="0" defaultRowHeight="12.75" x14ac:dyDescent="0.2"/>
  <cols>
    <col min="1" max="1" width="17.28515625" customWidth="1"/>
    <col min="2" max="3" width="4.85546875" customWidth="1"/>
    <col min="4" max="4" width="28" customWidth="1"/>
    <col min="5" max="5" width="4.85546875" customWidth="1"/>
    <col min="6" max="6" width="28" customWidth="1"/>
    <col min="7" max="7" width="8.42578125" customWidth="1"/>
    <col min="8" max="8" width="12.140625" customWidth="1"/>
    <col min="9" max="38" width="2.42578125" customWidth="1"/>
    <col min="39" max="39" width="3.28515625" customWidth="1"/>
    <col min="40" max="48" width="3.28515625" style="224" hidden="1" customWidth="1"/>
    <col min="49" max="51" width="5.140625" style="230" hidden="1" customWidth="1"/>
    <col min="52" max="53" width="4.5703125" style="230" hidden="1" customWidth="1"/>
    <col min="54" max="54" width="4.5703125" style="231" hidden="1" customWidth="1"/>
    <col min="55" max="55" width="4.5703125" style="230" hidden="1" customWidth="1"/>
    <col min="56" max="56" width="4.5703125" style="231" hidden="1" customWidth="1"/>
    <col min="57" max="62" width="4.5703125" style="230" hidden="1" customWidth="1"/>
    <col min="63" max="63" width="4.5703125" style="225" hidden="1" customWidth="1"/>
    <col min="64" max="67" width="4.5703125" style="229" hidden="1" customWidth="1"/>
    <col min="68" max="68" width="7.28515625" style="229" hidden="1" customWidth="1"/>
    <col min="69" max="69" width="6.7109375" style="229" hidden="1" customWidth="1"/>
    <col min="70" max="72" width="6.7109375" style="232" hidden="1" customWidth="1"/>
    <col min="73" max="73" width="4.85546875" style="232" hidden="1" customWidth="1"/>
    <col min="74" max="79" width="5.7109375" style="232" hidden="1" customWidth="1"/>
    <col min="80" max="93" width="0" style="224" hidden="1" customWidth="1"/>
    <col min="94" max="16384" width="9.140625" style="224" hidden="1"/>
  </cols>
  <sheetData>
    <row r="2" spans="2:79" ht="18.75" customHeight="1" x14ac:dyDescent="0.2">
      <c r="B2" s="368" t="s">
        <v>137</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row>
    <row r="4" spans="2:79" ht="15" x14ac:dyDescent="0.2">
      <c r="C4" s="256" t="s">
        <v>2</v>
      </c>
      <c r="E4" s="166" t="s">
        <v>7</v>
      </c>
      <c r="F4" s="264" t="str">
        <f>IF('DATA AWAL'!$D$4="","",'DATA AWAL'!$D$4)</f>
        <v>SMAN 2 PURWOKERTO</v>
      </c>
      <c r="G4" s="264"/>
      <c r="H4" s="264"/>
      <c r="I4" s="181"/>
      <c r="J4" s="181"/>
      <c r="K4" s="181"/>
      <c r="L4" s="264"/>
      <c r="M4" s="264"/>
      <c r="N4" s="264"/>
      <c r="O4" s="264"/>
      <c r="P4" s="264"/>
      <c r="Q4" s="264"/>
      <c r="R4" s="264"/>
      <c r="S4" s="264"/>
      <c r="T4" s="264"/>
      <c r="U4" s="264"/>
      <c r="V4" s="264"/>
      <c r="W4" s="264"/>
      <c r="X4" s="264"/>
      <c r="Y4" s="264"/>
      <c r="Z4" s="264"/>
      <c r="AA4" s="264"/>
      <c r="AB4" s="264"/>
      <c r="AC4" s="264"/>
      <c r="AD4" s="181"/>
      <c r="AE4" s="181"/>
      <c r="AF4" s="181"/>
      <c r="AG4" s="181"/>
      <c r="AH4" s="181"/>
      <c r="AI4" s="181"/>
      <c r="AJ4" s="181"/>
      <c r="AK4" s="181"/>
      <c r="AL4" s="181"/>
    </row>
    <row r="5" spans="2:79" ht="15" x14ac:dyDescent="0.2">
      <c r="C5" s="256" t="s">
        <v>5</v>
      </c>
      <c r="E5" s="166" t="s">
        <v>7</v>
      </c>
      <c r="F5" s="264" t="str">
        <f>IF('DATA AWAL'!$D$5="","",'DATA AWAL'!$D$5)</f>
        <v>LANGGENG HADI P.</v>
      </c>
      <c r="G5" s="264"/>
      <c r="H5" s="264"/>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2:79" ht="15" x14ac:dyDescent="0.2">
      <c r="C6" s="256" t="s">
        <v>6</v>
      </c>
      <c r="E6" s="166" t="s">
        <v>7</v>
      </c>
      <c r="F6" s="264" t="str">
        <f>IF('DATA AWAL'!$D$6="","",'DATA AWAL'!$D$6)</f>
        <v>196906281992031006</v>
      </c>
      <c r="G6" s="264"/>
      <c r="H6" s="264"/>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2:79" ht="15" x14ac:dyDescent="0.2">
      <c r="C7" s="256" t="s">
        <v>3</v>
      </c>
      <c r="E7" s="166" t="s">
        <v>7</v>
      </c>
      <c r="F7" s="264" t="str">
        <f>IF('DATA AWAL'!$D$7="","",'DATA AWAL'!$D$7)</f>
        <v>Pendidikan Pancasila dan Kewarganegaraan</v>
      </c>
      <c r="G7" s="264"/>
      <c r="H7" s="264"/>
      <c r="I7" s="181"/>
      <c r="J7" s="181"/>
      <c r="K7" s="181"/>
      <c r="L7" s="264"/>
      <c r="M7" s="264"/>
      <c r="N7" s="264"/>
      <c r="O7" s="264"/>
      <c r="P7" s="264"/>
      <c r="Q7" s="264"/>
      <c r="R7" s="264"/>
      <c r="S7" s="264"/>
      <c r="T7" s="264"/>
      <c r="U7" s="264"/>
      <c r="V7" s="264"/>
      <c r="W7" s="264"/>
      <c r="X7" s="264"/>
      <c r="Y7" s="264"/>
      <c r="Z7" s="264"/>
      <c r="AA7" s="264"/>
      <c r="AB7" s="181"/>
      <c r="AC7" s="181"/>
      <c r="AD7" s="181"/>
      <c r="AE7" s="181"/>
      <c r="AF7" s="181"/>
      <c r="AG7" s="181"/>
      <c r="AH7" s="181"/>
      <c r="AI7" s="181"/>
      <c r="AJ7" s="181"/>
      <c r="AK7" s="181"/>
      <c r="AL7" s="181"/>
    </row>
    <row r="8" spans="2:79" ht="15" x14ac:dyDescent="0.2">
      <c r="C8" s="256" t="s">
        <v>15</v>
      </c>
      <c r="E8" s="166" t="s">
        <v>7</v>
      </c>
      <c r="F8" s="264" t="str">
        <f>IF('DATA AWAL'!$D$8="","",'DATA AWAL'!$D$8)</f>
        <v>XII</v>
      </c>
      <c r="G8" s="264"/>
      <c r="H8" s="264"/>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row>
    <row r="9" spans="2:79" ht="15" x14ac:dyDescent="0.2">
      <c r="C9" s="256" t="s">
        <v>14</v>
      </c>
      <c r="E9" s="166" t="s">
        <v>7</v>
      </c>
      <c r="F9" s="264" t="str">
        <f>IF('DATA AWAL'!$D$9="","",'DATA AWAL'!$D$9)</f>
        <v>MIPA</v>
      </c>
      <c r="G9" s="264"/>
      <c r="H9" s="264"/>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BJ9" s="230" t="s">
        <v>56</v>
      </c>
    </row>
    <row r="10" spans="2:79" ht="15" x14ac:dyDescent="0.2">
      <c r="C10" s="256" t="s">
        <v>4</v>
      </c>
      <c r="D10" s="2"/>
      <c r="E10" s="166" t="s">
        <v>7</v>
      </c>
      <c r="F10" s="264" t="str">
        <f>IF('DATA AWAL'!$D$10="","",'DATA AWAL'!$D$10)</f>
        <v>2017-2018</v>
      </c>
      <c r="G10" s="264"/>
      <c r="H10" s="264"/>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row>
    <row r="11" spans="2:79" ht="64.5" customHeight="1" x14ac:dyDescent="0.2">
      <c r="C11" s="263" t="s">
        <v>360</v>
      </c>
      <c r="D11" s="2"/>
      <c r="E11" s="166" t="s">
        <v>7</v>
      </c>
      <c r="F11" s="361" t="str">
        <f>' 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row>
    <row r="12" spans="2:79" ht="39.75" customHeight="1" x14ac:dyDescent="0.2">
      <c r="C12" s="263" t="s">
        <v>360</v>
      </c>
      <c r="D12" s="2"/>
      <c r="E12" s="166" t="s">
        <v>7</v>
      </c>
      <c r="F12" s="361" t="str">
        <f>' 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BL12" s="258"/>
      <c r="BM12" s="258"/>
      <c r="BN12" s="258"/>
      <c r="BO12" s="258"/>
      <c r="BP12" s="258"/>
      <c r="BQ12" s="258"/>
    </row>
    <row r="14" spans="2:79" ht="14.25" customHeight="1" x14ac:dyDescent="0.2">
      <c r="B14" s="362" t="s">
        <v>8</v>
      </c>
      <c r="C14" s="378" t="s">
        <v>120</v>
      </c>
      <c r="D14" s="373"/>
      <c r="E14" s="372" t="s">
        <v>121</v>
      </c>
      <c r="F14" s="373"/>
      <c r="G14" s="362" t="s">
        <v>18</v>
      </c>
      <c r="H14" s="362" t="s">
        <v>361</v>
      </c>
      <c r="I14" s="371" t="s">
        <v>9</v>
      </c>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207"/>
      <c r="AN14" s="233"/>
      <c r="AO14" s="233"/>
      <c r="AP14" s="233"/>
      <c r="AQ14" s="233"/>
      <c r="AR14" s="233"/>
      <c r="AS14" s="233"/>
      <c r="AT14" s="233"/>
      <c r="AU14" s="233"/>
      <c r="AV14" s="233"/>
    </row>
    <row r="15" spans="2:79" ht="14.25" customHeight="1" x14ac:dyDescent="0.2">
      <c r="B15" s="363"/>
      <c r="C15" s="379"/>
      <c r="D15" s="375"/>
      <c r="E15" s="374"/>
      <c r="F15" s="375"/>
      <c r="G15" s="363"/>
      <c r="H15" s="363"/>
      <c r="I15" s="369" t="str">
        <f>DATA!F9</f>
        <v>Juli 2017</v>
      </c>
      <c r="J15" s="369"/>
      <c r="K15" s="369"/>
      <c r="L15" s="369"/>
      <c r="M15" s="369"/>
      <c r="N15" s="369" t="str">
        <f>DATA!H9</f>
        <v>Agts 2017</v>
      </c>
      <c r="O15" s="369"/>
      <c r="P15" s="369"/>
      <c r="Q15" s="369"/>
      <c r="R15" s="369"/>
      <c r="S15" s="369" t="str">
        <f>DATA!J9</f>
        <v>Sep 2017</v>
      </c>
      <c r="T15" s="369"/>
      <c r="U15" s="369"/>
      <c r="V15" s="369"/>
      <c r="W15" s="369"/>
      <c r="X15" s="369" t="str">
        <f>DATA!L9</f>
        <v>Okt 2017</v>
      </c>
      <c r="Y15" s="369"/>
      <c r="Z15" s="369"/>
      <c r="AA15" s="369"/>
      <c r="AB15" s="369"/>
      <c r="AC15" s="369" t="str">
        <f>DATA!N9</f>
        <v>Nov 2017</v>
      </c>
      <c r="AD15" s="369"/>
      <c r="AE15" s="369"/>
      <c r="AF15" s="369"/>
      <c r="AG15" s="369"/>
      <c r="AH15" s="370" t="str">
        <f>DATA!P9</f>
        <v>Des 2017</v>
      </c>
      <c r="AI15" s="370"/>
      <c r="AJ15" s="370"/>
      <c r="AK15" s="370"/>
      <c r="AL15" s="370"/>
      <c r="AM15" s="208"/>
      <c r="AN15" s="234"/>
      <c r="AO15" s="234"/>
      <c r="AP15" s="234"/>
      <c r="AQ15" s="234"/>
      <c r="AR15" s="234"/>
      <c r="AS15" s="234"/>
      <c r="AT15" s="234"/>
      <c r="AU15" s="234"/>
      <c r="AV15" s="234"/>
      <c r="AZ15" s="236" t="s">
        <v>132</v>
      </c>
      <c r="BA15" s="236"/>
      <c r="BB15" s="236"/>
      <c r="BC15" s="236"/>
      <c r="BD15" s="236"/>
      <c r="BE15" s="236"/>
      <c r="BH15" s="237"/>
      <c r="BI15" s="237"/>
      <c r="BJ15" s="237" t="s">
        <v>133</v>
      </c>
      <c r="BK15" s="237"/>
      <c r="BL15" s="237"/>
      <c r="BM15" s="237"/>
      <c r="BN15" s="237"/>
      <c r="BO15" s="237"/>
      <c r="BP15" s="358" t="s">
        <v>134</v>
      </c>
      <c r="BQ15" s="358"/>
      <c r="BR15" s="358"/>
      <c r="BS15" s="358"/>
      <c r="BT15" s="358"/>
      <c r="BU15" s="358"/>
      <c r="BV15" s="358" t="s">
        <v>134</v>
      </c>
      <c r="BW15" s="358"/>
      <c r="BX15" s="358"/>
      <c r="BY15" s="358"/>
      <c r="BZ15" s="358"/>
      <c r="CA15" s="358"/>
    </row>
    <row r="16" spans="2:79" ht="14.25" customHeight="1" x14ac:dyDescent="0.2">
      <c r="B16" s="363"/>
      <c r="C16" s="379"/>
      <c r="D16" s="375"/>
      <c r="E16" s="374"/>
      <c r="F16" s="375"/>
      <c r="G16" s="363"/>
      <c r="H16" s="363" t="s">
        <v>362</v>
      </c>
      <c r="I16" s="365">
        <f>'MINGGU EFFEKTIF'!G18</f>
        <v>2</v>
      </c>
      <c r="J16" s="366"/>
      <c r="K16" s="366"/>
      <c r="L16" s="366"/>
      <c r="M16" s="367"/>
      <c r="N16" s="365">
        <f>'MINGGU EFFEKTIF'!G19</f>
        <v>4</v>
      </c>
      <c r="O16" s="366"/>
      <c r="P16" s="366"/>
      <c r="Q16" s="366"/>
      <c r="R16" s="367"/>
      <c r="S16" s="365">
        <f>'MINGGU EFFEKTIF'!G20</f>
        <v>5</v>
      </c>
      <c r="T16" s="366"/>
      <c r="U16" s="366"/>
      <c r="V16" s="366"/>
      <c r="W16" s="367"/>
      <c r="X16" s="365">
        <f>'MINGGU EFFEKTIF'!G21</f>
        <v>5</v>
      </c>
      <c r="Y16" s="366"/>
      <c r="Z16" s="366"/>
      <c r="AA16" s="366"/>
      <c r="AB16" s="367"/>
      <c r="AC16" s="365">
        <f>'MINGGU EFFEKTIF'!G22</f>
        <v>4</v>
      </c>
      <c r="AD16" s="366"/>
      <c r="AE16" s="366"/>
      <c r="AF16" s="366"/>
      <c r="AG16" s="367"/>
      <c r="AH16" s="381">
        <f>'MINGGU EFFEKTIF'!G23</f>
        <v>5</v>
      </c>
      <c r="AI16" s="382"/>
      <c r="AJ16" s="382"/>
      <c r="AK16" s="382"/>
      <c r="AL16" s="383"/>
      <c r="AM16" s="208"/>
      <c r="AN16" s="234"/>
      <c r="AO16" s="234"/>
      <c r="AP16" s="234"/>
      <c r="AQ16" s="234"/>
      <c r="AR16" s="234"/>
      <c r="AS16" s="234"/>
      <c r="AT16" s="234"/>
      <c r="AU16" s="234"/>
      <c r="AV16" s="234"/>
      <c r="BB16" s="230"/>
      <c r="BD16" s="230"/>
      <c r="BK16" s="229"/>
      <c r="BR16" s="229"/>
      <c r="BS16" s="229"/>
      <c r="BT16" s="229"/>
      <c r="BU16" s="229"/>
      <c r="BV16" s="229"/>
      <c r="BW16" s="229"/>
      <c r="BX16" s="229"/>
      <c r="BY16" s="229"/>
    </row>
    <row r="17" spans="2:93" ht="14.25" customHeight="1" x14ac:dyDescent="0.2">
      <c r="B17" s="364"/>
      <c r="C17" s="380"/>
      <c r="D17" s="377"/>
      <c r="E17" s="376"/>
      <c r="F17" s="377"/>
      <c r="G17" s="364"/>
      <c r="H17" s="364"/>
      <c r="I17" s="19">
        <v>1</v>
      </c>
      <c r="J17" s="19">
        <v>2</v>
      </c>
      <c r="K17" s="19">
        <v>3</v>
      </c>
      <c r="L17" s="19">
        <v>4</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9"/>
      <c r="AN17" s="235"/>
      <c r="AO17" s="235"/>
      <c r="AP17" s="235"/>
      <c r="AQ17" s="235"/>
      <c r="AR17" s="235"/>
      <c r="AS17" s="235"/>
      <c r="AT17" s="235"/>
      <c r="AU17" s="235"/>
      <c r="AV17" s="235"/>
    </row>
    <row r="18" spans="2:93" ht="66.75" customHeight="1" x14ac:dyDescent="0.2">
      <c r="B18" s="210" t="str">
        <f>IF(F7="",F7,"1")</f>
        <v>1</v>
      </c>
      <c r="C18" s="210" t="str">
        <f t="shared" ref="C18:C32" si="0">BQ18</f>
        <v/>
      </c>
      <c r="D18" s="211" t="str">
        <f t="shared" ref="D18:D32" si="1">BR18</f>
        <v/>
      </c>
      <c r="E18" s="210" t="str">
        <f t="shared" ref="E18:E32" si="2">BS18</f>
        <v/>
      </c>
      <c r="F18" s="211" t="str">
        <f t="shared" ref="F18:F32" si="3">BT18</f>
        <v/>
      </c>
      <c r="G18" s="220" t="str">
        <f t="shared" ref="G18:G32" si="4">BU18</f>
        <v/>
      </c>
      <c r="H18" s="220"/>
      <c r="I18" s="15"/>
      <c r="J18" s="253"/>
      <c r="K18" s="253"/>
      <c r="L18" s="253"/>
      <c r="M18" s="253"/>
      <c r="N18" s="253"/>
      <c r="O18" s="253"/>
      <c r="P18" s="15"/>
      <c r="Q18" s="15"/>
      <c r="R18" s="15"/>
      <c r="S18" s="15"/>
      <c r="T18" s="15"/>
      <c r="U18" s="15"/>
      <c r="V18" s="15"/>
      <c r="W18" s="15"/>
      <c r="X18" s="15"/>
      <c r="Y18" s="15"/>
      <c r="Z18" s="15"/>
      <c r="AA18" s="15"/>
      <c r="AB18" s="15"/>
      <c r="AC18" s="15"/>
      <c r="AD18" s="15"/>
      <c r="AE18" s="15"/>
      <c r="AF18" s="15"/>
      <c r="AG18" s="15"/>
      <c r="AH18" s="15"/>
      <c r="AI18" s="15"/>
      <c r="AJ18" s="15"/>
      <c r="AK18" s="15"/>
      <c r="AL18" s="15"/>
      <c r="AM18" s="206"/>
      <c r="AN18" s="238"/>
      <c r="AO18" s="238"/>
      <c r="AP18" s="238"/>
      <c r="AQ18" s="238"/>
      <c r="AR18" s="238"/>
      <c r="AS18" s="238"/>
      <c r="AT18" s="238"/>
      <c r="AU18" s="238"/>
      <c r="AV18" s="238"/>
      <c r="AW18" s="230" t="str">
        <f t="shared" ref="AW18:AW28" si="5">IFERROR(SMALL($AX$18:$AX$32,ROW(1:1)),"")</f>
        <v/>
      </c>
      <c r="AX18" s="230" t="str">
        <f>IFERROR(AZ18+(AY18/10000),"")</f>
        <v/>
      </c>
      <c r="AY18" s="230">
        <v>1</v>
      </c>
      <c r="AZ18" s="230" t="str">
        <f>' RINCIAN PROG TAHUNAN'!Q16</f>
        <v/>
      </c>
      <c r="BA18" s="230" t="str">
        <f>' RINCIAN PROG TAHUNAN'!R16</f>
        <v/>
      </c>
      <c r="BB18" s="231" t="str">
        <f>' RINCIAN PROG TAHUNAN'!S16</f>
        <v/>
      </c>
      <c r="BC18" s="230" t="str">
        <f>' RINCIAN PROG TAHUNAN'!T16</f>
        <v/>
      </c>
      <c r="BD18" s="231" t="str">
        <f>' RINCIAN PROG TAHUNAN'!U16</f>
        <v/>
      </c>
      <c r="BE18" s="230" t="str">
        <f>' RINCIAN PROG TAHUNAN'!V16</f>
        <v/>
      </c>
      <c r="BG18" s="230" t="str">
        <f t="shared" ref="BG18:BG28" si="6">IFERROR(SMALL($BH$18:$BH$32,ROW(1:1)),"")</f>
        <v/>
      </c>
      <c r="BH18" s="230" t="str">
        <f>IFERROR(BJ18+(AY18/10000),"")</f>
        <v/>
      </c>
      <c r="BJ18" s="230" t="str">
        <f>' RINCIAN PROG TAHUNAN'!Y16</f>
        <v/>
      </c>
      <c r="BK18" s="231" t="str">
        <f>' RINCIAN PROG TAHUNAN'!Z16</f>
        <v/>
      </c>
      <c r="BL18" s="231" t="str">
        <f>' RINCIAN PROG TAHUNAN'!AA16</f>
        <v/>
      </c>
      <c r="BM18" s="230" t="str">
        <f>' RINCIAN PROG TAHUNAN'!AB16</f>
        <v/>
      </c>
      <c r="BN18" s="231" t="str">
        <f>' RINCIAN PROG TAHUNAN'!AC16</f>
        <v/>
      </c>
      <c r="BO18" s="230" t="str">
        <f>' RINCIAN PROG TAHUNAN'!AD16</f>
        <v/>
      </c>
      <c r="BP18" s="230" t="str">
        <f t="shared" ref="BP18:BP32" si="7">IF(AW18="","",VLOOKUP(AW18,$AX$18:$BE$32,3,FALSE))</f>
        <v/>
      </c>
      <c r="BQ18" s="231" t="str">
        <f t="shared" ref="BQ18:BQ32" si="8">IF(AW18="","",VLOOKUP(AW18,$AX$18:$BE$32,4,FALSE))</f>
        <v/>
      </c>
      <c r="BR18" s="231" t="str">
        <f t="shared" ref="BR18:BR32" si="9">IF(AW18="","",VLOOKUP(AW18,$AX$18:$BE$32,5,FALSE))</f>
        <v/>
      </c>
      <c r="BS18" s="230" t="str">
        <f t="shared" ref="BS18:BS32" si="10">IF(AW18="","",VLOOKUP(AW18,$AX$18:$BE$32,6,FALSE))</f>
        <v/>
      </c>
      <c r="BT18" s="231" t="str">
        <f t="shared" ref="BT18:BT32" si="11">IF(AW18="","",VLOOKUP(AW18,$AX$18:$BE$32,7,FALSE))</f>
        <v/>
      </c>
      <c r="BU18" s="230" t="str">
        <f t="shared" ref="BU18:BU32" si="12">IF(AW18="","",VLOOKUP(AW18,$AX$18:$BE$32,8,FALSE))</f>
        <v/>
      </c>
      <c r="BV18" s="230" t="str">
        <f>IF(BG18="","",VLOOKUP(BG18,$BH$18:$BO$32,3,FALSE))</f>
        <v/>
      </c>
      <c r="BW18" s="230" t="str">
        <f>IF(BG18="","",VLOOKUP(BG18,$BH$18:$BO$32,4,FALSE))</f>
        <v/>
      </c>
      <c r="BX18" s="231" t="str">
        <f>IF(BG18="","",VLOOKUP(BG18,$BH$18:$BO$32,5,FALSE))</f>
        <v/>
      </c>
      <c r="BY18" s="230" t="str">
        <f>IF(BG18="","",VLOOKUP(BG18,$BH$18:$BO$32,6,FALSE))</f>
        <v/>
      </c>
      <c r="BZ18" s="231" t="str">
        <f>IF(BG18="","",VLOOKUP(BG18,$BH$18:$BO$32,7,FALSE))</f>
        <v/>
      </c>
      <c r="CA18" s="230" t="str">
        <f>IF(BG18="","",VLOOKUP(BG18,$BH$18:$BO$32,8,FALSE))</f>
        <v/>
      </c>
      <c r="CB18" s="236"/>
      <c r="CC18" s="236"/>
      <c r="CD18" s="236"/>
      <c r="CE18" s="236"/>
      <c r="CF18" s="236"/>
      <c r="CG18" s="236"/>
      <c r="CH18" s="236"/>
      <c r="CI18" s="236"/>
      <c r="CJ18" s="236"/>
      <c r="CK18" s="236"/>
      <c r="CL18" s="236"/>
      <c r="CM18" s="236"/>
      <c r="CN18" s="236"/>
      <c r="CO18" s="236"/>
    </row>
    <row r="19" spans="2:93" ht="66.75" customHeight="1" x14ac:dyDescent="0.2">
      <c r="B19" s="212" t="str">
        <f>IF(C18="","",B18+1)</f>
        <v/>
      </c>
      <c r="C19" s="212" t="str">
        <f t="shared" si="0"/>
        <v/>
      </c>
      <c r="D19" s="213" t="str">
        <f t="shared" si="1"/>
        <v/>
      </c>
      <c r="E19" s="212" t="str">
        <f t="shared" si="2"/>
        <v/>
      </c>
      <c r="F19" s="213" t="str">
        <f t="shared" si="3"/>
        <v/>
      </c>
      <c r="G19" s="160" t="str">
        <f t="shared" si="4"/>
        <v/>
      </c>
      <c r="H19" s="16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206"/>
      <c r="AN19" s="238"/>
      <c r="AO19" s="238"/>
      <c r="AP19" s="238"/>
      <c r="AQ19" s="238"/>
      <c r="AR19" s="238"/>
      <c r="AS19" s="238"/>
      <c r="AT19" s="238"/>
      <c r="AU19" s="238"/>
      <c r="AV19" s="238"/>
      <c r="AW19" s="230" t="str">
        <f t="shared" si="5"/>
        <v/>
      </c>
      <c r="AX19" s="230" t="str">
        <f t="shared" ref="AX19:AX32" si="13">IFERROR(AZ19+(AY19/10000),"")</f>
        <v/>
      </c>
      <c r="AY19" s="230">
        <v>2</v>
      </c>
      <c r="AZ19" s="230" t="str">
        <f>' RINCIAN PROG TAHUNAN'!Q17</f>
        <v/>
      </c>
      <c r="BA19" s="230" t="str">
        <f>' RINCIAN PROG TAHUNAN'!R17</f>
        <v/>
      </c>
      <c r="BB19" s="231" t="str">
        <f>' RINCIAN PROG TAHUNAN'!S17</f>
        <v/>
      </c>
      <c r="BC19" s="230" t="str">
        <f>' RINCIAN PROG TAHUNAN'!T17</f>
        <v/>
      </c>
      <c r="BD19" s="231" t="str">
        <f>' RINCIAN PROG TAHUNAN'!U17</f>
        <v/>
      </c>
      <c r="BE19" s="230" t="str">
        <f>' RINCIAN PROG TAHUNAN'!V17</f>
        <v/>
      </c>
      <c r="BG19" s="230" t="str">
        <f t="shared" si="6"/>
        <v/>
      </c>
      <c r="BH19" s="230" t="str">
        <f t="shared" ref="BH19:BH32" si="14">IFERROR(BJ19+(AY19/10000),"")</f>
        <v/>
      </c>
      <c r="BJ19" s="230" t="str">
        <f>' RINCIAN PROG TAHUNAN'!Y17</f>
        <v/>
      </c>
      <c r="BK19" s="231" t="str">
        <f>' RINCIAN PROG TAHUNAN'!Z17</f>
        <v/>
      </c>
      <c r="BL19" s="231" t="str">
        <f>' RINCIAN PROG TAHUNAN'!AA17</f>
        <v/>
      </c>
      <c r="BM19" s="230" t="str">
        <f>' RINCIAN PROG TAHUNAN'!AB17</f>
        <v/>
      </c>
      <c r="BN19" s="231" t="str">
        <f>' RINCIAN PROG TAHUNAN'!AC17</f>
        <v/>
      </c>
      <c r="BO19" s="230" t="str">
        <f>' RINCIAN PROG TAHUNAN'!AD17</f>
        <v/>
      </c>
      <c r="BP19" s="230" t="str">
        <f t="shared" si="7"/>
        <v/>
      </c>
      <c r="BQ19" s="231" t="str">
        <f t="shared" si="8"/>
        <v/>
      </c>
      <c r="BR19" s="231" t="str">
        <f t="shared" si="9"/>
        <v/>
      </c>
      <c r="BS19" s="230" t="str">
        <f t="shared" si="10"/>
        <v/>
      </c>
      <c r="BT19" s="231" t="str">
        <f t="shared" si="11"/>
        <v/>
      </c>
      <c r="BU19" s="230" t="str">
        <f t="shared" si="12"/>
        <v/>
      </c>
      <c r="BV19" s="230" t="str">
        <f t="shared" ref="BV19:BV32" si="15">IF(BG19="","",VLOOKUP(BG19,$BH$18:$BO$32,3,FALSE))</f>
        <v/>
      </c>
      <c r="BW19" s="230" t="str">
        <f t="shared" ref="BW19:BW32" si="16">IF(BG19="","",VLOOKUP(BG19,$BH$18:$BO$32,4,FALSE))</f>
        <v/>
      </c>
      <c r="BX19" s="231" t="str">
        <f t="shared" ref="BX19:BX32" si="17">IF(BG19="","",VLOOKUP(BG19,$BH$18:$BO$32,5,FALSE))</f>
        <v/>
      </c>
      <c r="BY19" s="230" t="str">
        <f t="shared" ref="BY19:BY32" si="18">IF(BG19="","",VLOOKUP(BG19,$BH$18:$BO$32,6,FALSE))</f>
        <v/>
      </c>
      <c r="BZ19" s="231" t="str">
        <f t="shared" ref="BZ19:BZ32" si="19">IF(BG19="","",VLOOKUP(BG19,$BH$18:$BO$32,7,FALSE))</f>
        <v/>
      </c>
      <c r="CA19" s="230" t="str">
        <f t="shared" ref="CA19:CA32" si="20">IF(BG19="","",VLOOKUP(BG19,$BH$18:$BO$32,8,FALSE))</f>
        <v/>
      </c>
      <c r="CB19" s="236"/>
      <c r="CC19" s="236"/>
      <c r="CD19" s="236"/>
      <c r="CE19" s="236"/>
      <c r="CF19" s="236"/>
      <c r="CG19" s="236"/>
      <c r="CH19" s="236"/>
      <c r="CI19" s="236"/>
      <c r="CJ19" s="236"/>
      <c r="CK19" s="236"/>
      <c r="CL19" s="236"/>
      <c r="CM19" s="236"/>
      <c r="CN19" s="236"/>
      <c r="CO19" s="236"/>
    </row>
    <row r="20" spans="2:93" ht="66.75" customHeight="1" x14ac:dyDescent="0.2">
      <c r="B20" s="212" t="str">
        <f t="shared" ref="B20:B32" si="21">IF(C19="","",B19+1)</f>
        <v/>
      </c>
      <c r="C20" s="212" t="str">
        <f t="shared" si="0"/>
        <v/>
      </c>
      <c r="D20" s="213" t="str">
        <f t="shared" si="1"/>
        <v/>
      </c>
      <c r="E20" s="212" t="str">
        <f t="shared" si="2"/>
        <v/>
      </c>
      <c r="F20" s="213" t="str">
        <f t="shared" si="3"/>
        <v/>
      </c>
      <c r="G20" s="160" t="str">
        <f t="shared" si="4"/>
        <v/>
      </c>
      <c r="H20" s="16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206"/>
      <c r="AN20" s="238"/>
      <c r="AO20" s="238"/>
      <c r="AP20" s="238"/>
      <c r="AQ20" s="238"/>
      <c r="AR20" s="238"/>
      <c r="AS20" s="238"/>
      <c r="AT20" s="238"/>
      <c r="AU20" s="238"/>
      <c r="AV20" s="238"/>
      <c r="AW20" s="230" t="str">
        <f t="shared" si="5"/>
        <v/>
      </c>
      <c r="AX20" s="230" t="str">
        <f t="shared" si="13"/>
        <v/>
      </c>
      <c r="AY20" s="230">
        <v>3</v>
      </c>
      <c r="AZ20" s="230" t="str">
        <f>' RINCIAN PROG TAHUNAN'!Q18</f>
        <v/>
      </c>
      <c r="BA20" s="230" t="str">
        <f>' RINCIAN PROG TAHUNAN'!R18</f>
        <v/>
      </c>
      <c r="BB20" s="231" t="str">
        <f>' RINCIAN PROG TAHUNAN'!S18</f>
        <v/>
      </c>
      <c r="BC20" s="230" t="str">
        <f>' RINCIAN PROG TAHUNAN'!T18</f>
        <v/>
      </c>
      <c r="BD20" s="231" t="str">
        <f>' RINCIAN PROG TAHUNAN'!U18</f>
        <v/>
      </c>
      <c r="BE20" s="230" t="str">
        <f>' RINCIAN PROG TAHUNAN'!V18</f>
        <v/>
      </c>
      <c r="BG20" s="230" t="str">
        <f t="shared" si="6"/>
        <v/>
      </c>
      <c r="BH20" s="230" t="str">
        <f t="shared" si="14"/>
        <v/>
      </c>
      <c r="BJ20" s="230" t="str">
        <f>' RINCIAN PROG TAHUNAN'!Y18</f>
        <v/>
      </c>
      <c r="BK20" s="231" t="str">
        <f>' RINCIAN PROG TAHUNAN'!Z18</f>
        <v/>
      </c>
      <c r="BL20" s="231" t="str">
        <f>' RINCIAN PROG TAHUNAN'!AA18</f>
        <v/>
      </c>
      <c r="BM20" s="230" t="str">
        <f>' RINCIAN PROG TAHUNAN'!AB18</f>
        <v/>
      </c>
      <c r="BN20" s="231" t="str">
        <f>' RINCIAN PROG TAHUNAN'!AC18</f>
        <v/>
      </c>
      <c r="BO20" s="230" t="str">
        <f>' RINCIAN PROG TAHUNAN'!AD18</f>
        <v/>
      </c>
      <c r="BP20" s="230" t="str">
        <f t="shared" si="7"/>
        <v/>
      </c>
      <c r="BQ20" s="231" t="str">
        <f t="shared" si="8"/>
        <v/>
      </c>
      <c r="BR20" s="231" t="str">
        <f t="shared" si="9"/>
        <v/>
      </c>
      <c r="BS20" s="230" t="str">
        <f t="shared" si="10"/>
        <v/>
      </c>
      <c r="BT20" s="231" t="str">
        <f t="shared" si="11"/>
        <v/>
      </c>
      <c r="BU20" s="230" t="str">
        <f t="shared" si="12"/>
        <v/>
      </c>
      <c r="BV20" s="230" t="str">
        <f t="shared" si="15"/>
        <v/>
      </c>
      <c r="BW20" s="230" t="str">
        <f t="shared" si="16"/>
        <v/>
      </c>
      <c r="BX20" s="231" t="str">
        <f t="shared" si="17"/>
        <v/>
      </c>
      <c r="BY20" s="230" t="str">
        <f t="shared" si="18"/>
        <v/>
      </c>
      <c r="BZ20" s="231" t="str">
        <f t="shared" si="19"/>
        <v/>
      </c>
      <c r="CA20" s="230" t="str">
        <f t="shared" si="20"/>
        <v/>
      </c>
      <c r="CB20" s="236"/>
      <c r="CC20" s="236"/>
      <c r="CD20" s="236"/>
      <c r="CE20" s="236"/>
      <c r="CF20" s="236"/>
      <c r="CG20" s="236"/>
      <c r="CH20" s="236"/>
      <c r="CI20" s="236"/>
      <c r="CJ20" s="236"/>
      <c r="CK20" s="236"/>
      <c r="CL20" s="236"/>
      <c r="CM20" s="236"/>
      <c r="CN20" s="236"/>
      <c r="CO20" s="236"/>
    </row>
    <row r="21" spans="2:93" ht="66.75" customHeight="1" x14ac:dyDescent="0.2">
      <c r="B21" s="212" t="str">
        <f t="shared" si="21"/>
        <v/>
      </c>
      <c r="C21" s="212" t="str">
        <f t="shared" si="0"/>
        <v/>
      </c>
      <c r="D21" s="213" t="str">
        <f t="shared" si="1"/>
        <v/>
      </c>
      <c r="E21" s="212" t="str">
        <f t="shared" si="2"/>
        <v/>
      </c>
      <c r="F21" s="213" t="str">
        <f t="shared" si="3"/>
        <v/>
      </c>
      <c r="G21" s="160" t="str">
        <f t="shared" si="4"/>
        <v/>
      </c>
      <c r="H21" s="16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206"/>
      <c r="AN21" s="238"/>
      <c r="AO21" s="238"/>
      <c r="AP21" s="238"/>
      <c r="AQ21" s="238"/>
      <c r="AR21" s="238"/>
      <c r="AS21" s="238"/>
      <c r="AT21" s="238"/>
      <c r="AU21" s="238"/>
      <c r="AV21" s="238"/>
      <c r="AW21" s="230" t="str">
        <f t="shared" si="5"/>
        <v/>
      </c>
      <c r="AX21" s="230" t="str">
        <f t="shared" si="13"/>
        <v/>
      </c>
      <c r="AY21" s="230">
        <v>4</v>
      </c>
      <c r="AZ21" s="230" t="str">
        <f>' RINCIAN PROG TAHUNAN'!Q19</f>
        <v/>
      </c>
      <c r="BA21" s="230" t="str">
        <f>' RINCIAN PROG TAHUNAN'!R19</f>
        <v/>
      </c>
      <c r="BB21" s="231" t="str">
        <f>' RINCIAN PROG TAHUNAN'!S19</f>
        <v/>
      </c>
      <c r="BC21" s="230" t="str">
        <f>' RINCIAN PROG TAHUNAN'!T19</f>
        <v/>
      </c>
      <c r="BD21" s="231" t="str">
        <f>' RINCIAN PROG TAHUNAN'!U19</f>
        <v/>
      </c>
      <c r="BE21" s="230" t="str">
        <f>' RINCIAN PROG TAHUNAN'!V19</f>
        <v/>
      </c>
      <c r="BG21" s="230" t="str">
        <f t="shared" si="6"/>
        <v/>
      </c>
      <c r="BH21" s="230" t="str">
        <f t="shared" si="14"/>
        <v/>
      </c>
      <c r="BJ21" s="230" t="str">
        <f>' RINCIAN PROG TAHUNAN'!Y19</f>
        <v/>
      </c>
      <c r="BK21" s="231" t="str">
        <f>' RINCIAN PROG TAHUNAN'!Z19</f>
        <v/>
      </c>
      <c r="BL21" s="231" t="str">
        <f>' RINCIAN PROG TAHUNAN'!AA19</f>
        <v/>
      </c>
      <c r="BM21" s="230" t="str">
        <f>' RINCIAN PROG TAHUNAN'!AB19</f>
        <v/>
      </c>
      <c r="BN21" s="231" t="str">
        <f>' RINCIAN PROG TAHUNAN'!AC19</f>
        <v/>
      </c>
      <c r="BO21" s="230" t="str">
        <f>' RINCIAN PROG TAHUNAN'!AD19</f>
        <v/>
      </c>
      <c r="BP21" s="230" t="str">
        <f t="shared" si="7"/>
        <v/>
      </c>
      <c r="BQ21" s="231" t="str">
        <f t="shared" si="8"/>
        <v/>
      </c>
      <c r="BR21" s="231" t="str">
        <f t="shared" si="9"/>
        <v/>
      </c>
      <c r="BS21" s="230" t="str">
        <f t="shared" si="10"/>
        <v/>
      </c>
      <c r="BT21" s="231" t="str">
        <f t="shared" si="11"/>
        <v/>
      </c>
      <c r="BU21" s="230" t="str">
        <f t="shared" si="12"/>
        <v/>
      </c>
      <c r="BV21" s="230" t="str">
        <f t="shared" si="15"/>
        <v/>
      </c>
      <c r="BW21" s="230" t="str">
        <f t="shared" si="16"/>
        <v/>
      </c>
      <c r="BX21" s="231" t="str">
        <f t="shared" si="17"/>
        <v/>
      </c>
      <c r="BY21" s="230" t="str">
        <f t="shared" si="18"/>
        <v/>
      </c>
      <c r="BZ21" s="231" t="str">
        <f t="shared" si="19"/>
        <v/>
      </c>
      <c r="CA21" s="230" t="str">
        <f t="shared" si="20"/>
        <v/>
      </c>
      <c r="CB21" s="236"/>
      <c r="CC21" s="236"/>
      <c r="CD21" s="236"/>
      <c r="CE21" s="236"/>
      <c r="CF21" s="236"/>
      <c r="CG21" s="236"/>
      <c r="CH21" s="236"/>
      <c r="CI21" s="236"/>
      <c r="CJ21" s="236"/>
      <c r="CK21" s="236"/>
      <c r="CL21" s="236"/>
      <c r="CM21" s="236"/>
      <c r="CN21" s="236"/>
      <c r="CO21" s="236"/>
    </row>
    <row r="22" spans="2:93" ht="66.75" customHeight="1" x14ac:dyDescent="0.2">
      <c r="B22" s="212" t="str">
        <f t="shared" si="21"/>
        <v/>
      </c>
      <c r="C22" s="212" t="str">
        <f t="shared" si="0"/>
        <v/>
      </c>
      <c r="D22" s="213" t="str">
        <f t="shared" si="1"/>
        <v/>
      </c>
      <c r="E22" s="212" t="str">
        <f t="shared" si="2"/>
        <v/>
      </c>
      <c r="F22" s="213" t="str">
        <f t="shared" si="3"/>
        <v/>
      </c>
      <c r="G22" s="160" t="str">
        <f t="shared" si="4"/>
        <v/>
      </c>
      <c r="H22" s="160"/>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206"/>
      <c r="AN22" s="238"/>
      <c r="AO22" s="238"/>
      <c r="AP22" s="238"/>
      <c r="AQ22" s="238"/>
      <c r="AR22" s="238"/>
      <c r="AS22" s="238"/>
      <c r="AT22" s="238"/>
      <c r="AU22" s="238"/>
      <c r="AV22" s="238"/>
      <c r="AW22" s="230" t="str">
        <f t="shared" si="5"/>
        <v/>
      </c>
      <c r="AX22" s="230" t="str">
        <f t="shared" si="13"/>
        <v/>
      </c>
      <c r="AY22" s="230">
        <v>5</v>
      </c>
      <c r="AZ22" s="230" t="str">
        <f>' RINCIAN PROG TAHUNAN'!Q20</f>
        <v/>
      </c>
      <c r="BA22" s="230" t="str">
        <f>' RINCIAN PROG TAHUNAN'!R20</f>
        <v/>
      </c>
      <c r="BB22" s="231" t="str">
        <f>' RINCIAN PROG TAHUNAN'!S20</f>
        <v/>
      </c>
      <c r="BC22" s="230" t="str">
        <f>' RINCIAN PROG TAHUNAN'!T20</f>
        <v/>
      </c>
      <c r="BD22" s="231" t="str">
        <f>' RINCIAN PROG TAHUNAN'!U20</f>
        <v/>
      </c>
      <c r="BE22" s="230" t="str">
        <f>' RINCIAN PROG TAHUNAN'!V20</f>
        <v/>
      </c>
      <c r="BG22" s="230" t="str">
        <f t="shared" si="6"/>
        <v/>
      </c>
      <c r="BH22" s="230" t="str">
        <f t="shared" si="14"/>
        <v/>
      </c>
      <c r="BJ22" s="230" t="str">
        <f>' RINCIAN PROG TAHUNAN'!Y20</f>
        <v/>
      </c>
      <c r="BK22" s="231" t="str">
        <f>' RINCIAN PROG TAHUNAN'!Z20</f>
        <v/>
      </c>
      <c r="BL22" s="231" t="str">
        <f>' RINCIAN PROG TAHUNAN'!AA20</f>
        <v/>
      </c>
      <c r="BM22" s="230" t="str">
        <f>' RINCIAN PROG TAHUNAN'!AB20</f>
        <v/>
      </c>
      <c r="BN22" s="231" t="str">
        <f>' RINCIAN PROG TAHUNAN'!AC20</f>
        <v/>
      </c>
      <c r="BO22" s="230" t="str">
        <f>' RINCIAN PROG TAHUNAN'!AD20</f>
        <v/>
      </c>
      <c r="BP22" s="230" t="str">
        <f t="shared" si="7"/>
        <v/>
      </c>
      <c r="BQ22" s="231" t="str">
        <f t="shared" si="8"/>
        <v/>
      </c>
      <c r="BR22" s="231" t="str">
        <f t="shared" si="9"/>
        <v/>
      </c>
      <c r="BS22" s="230" t="str">
        <f t="shared" si="10"/>
        <v/>
      </c>
      <c r="BT22" s="231" t="str">
        <f t="shared" si="11"/>
        <v/>
      </c>
      <c r="BU22" s="230" t="str">
        <f t="shared" si="12"/>
        <v/>
      </c>
      <c r="BV22" s="230" t="str">
        <f t="shared" si="15"/>
        <v/>
      </c>
      <c r="BW22" s="230" t="str">
        <f t="shared" si="16"/>
        <v/>
      </c>
      <c r="BX22" s="231" t="str">
        <f t="shared" si="17"/>
        <v/>
      </c>
      <c r="BY22" s="230" t="str">
        <f t="shared" si="18"/>
        <v/>
      </c>
      <c r="BZ22" s="231" t="str">
        <f t="shared" si="19"/>
        <v/>
      </c>
      <c r="CA22" s="230" t="str">
        <f t="shared" si="20"/>
        <v/>
      </c>
      <c r="CB22" s="236"/>
      <c r="CC22" s="236"/>
      <c r="CD22" s="236"/>
      <c r="CE22" s="236"/>
      <c r="CF22" s="236"/>
      <c r="CG22" s="236"/>
      <c r="CH22" s="236"/>
      <c r="CI22" s="236"/>
      <c r="CJ22" s="236"/>
      <c r="CK22" s="236"/>
      <c r="CL22" s="236"/>
      <c r="CM22" s="236"/>
      <c r="CN22" s="236"/>
      <c r="CO22" s="236"/>
    </row>
    <row r="23" spans="2:93" ht="66.75" customHeight="1" x14ac:dyDescent="0.2">
      <c r="B23" s="212" t="str">
        <f t="shared" si="21"/>
        <v/>
      </c>
      <c r="C23" s="212" t="str">
        <f t="shared" si="0"/>
        <v/>
      </c>
      <c r="D23" s="213" t="str">
        <f t="shared" si="1"/>
        <v/>
      </c>
      <c r="E23" s="212" t="str">
        <f t="shared" si="2"/>
        <v/>
      </c>
      <c r="F23" s="213" t="str">
        <f t="shared" si="3"/>
        <v/>
      </c>
      <c r="G23" s="160" t="str">
        <f t="shared" si="4"/>
        <v/>
      </c>
      <c r="H23" s="160"/>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206"/>
      <c r="AN23" s="238"/>
      <c r="AO23" s="238"/>
      <c r="AP23" s="238"/>
      <c r="AQ23" s="238"/>
      <c r="AR23" s="238"/>
      <c r="AS23" s="238"/>
      <c r="AT23" s="238"/>
      <c r="AU23" s="238"/>
      <c r="AV23" s="238"/>
      <c r="AW23" s="230" t="str">
        <f t="shared" si="5"/>
        <v/>
      </c>
      <c r="AX23" s="230" t="str">
        <f t="shared" si="13"/>
        <v/>
      </c>
      <c r="AY23" s="230">
        <v>6</v>
      </c>
      <c r="AZ23" s="230" t="str">
        <f>' RINCIAN PROG TAHUNAN'!Q21</f>
        <v/>
      </c>
      <c r="BA23" s="230" t="str">
        <f>' RINCIAN PROG TAHUNAN'!R21</f>
        <v/>
      </c>
      <c r="BB23" s="231" t="str">
        <f>' RINCIAN PROG TAHUNAN'!S21</f>
        <v/>
      </c>
      <c r="BC23" s="230" t="str">
        <f>' RINCIAN PROG TAHUNAN'!T21</f>
        <v/>
      </c>
      <c r="BD23" s="231" t="str">
        <f>' RINCIAN PROG TAHUNAN'!U21</f>
        <v/>
      </c>
      <c r="BE23" s="230" t="str">
        <f>' RINCIAN PROG TAHUNAN'!V21</f>
        <v/>
      </c>
      <c r="BG23" s="230" t="str">
        <f t="shared" si="6"/>
        <v/>
      </c>
      <c r="BH23" s="230" t="str">
        <f t="shared" si="14"/>
        <v/>
      </c>
      <c r="BJ23" s="230" t="str">
        <f>' RINCIAN PROG TAHUNAN'!Y21</f>
        <v/>
      </c>
      <c r="BK23" s="231" t="str">
        <f>' RINCIAN PROG TAHUNAN'!Z21</f>
        <v/>
      </c>
      <c r="BL23" s="231" t="str">
        <f>' RINCIAN PROG TAHUNAN'!AA21</f>
        <v/>
      </c>
      <c r="BM23" s="230" t="str">
        <f>' RINCIAN PROG TAHUNAN'!AB21</f>
        <v/>
      </c>
      <c r="BN23" s="231" t="str">
        <f>' RINCIAN PROG TAHUNAN'!AC21</f>
        <v/>
      </c>
      <c r="BO23" s="230" t="str">
        <f>' RINCIAN PROG TAHUNAN'!AD21</f>
        <v/>
      </c>
      <c r="BP23" s="230" t="str">
        <f t="shared" si="7"/>
        <v/>
      </c>
      <c r="BQ23" s="231" t="str">
        <f t="shared" si="8"/>
        <v/>
      </c>
      <c r="BR23" s="231" t="str">
        <f t="shared" si="9"/>
        <v/>
      </c>
      <c r="BS23" s="230" t="str">
        <f t="shared" si="10"/>
        <v/>
      </c>
      <c r="BT23" s="231" t="str">
        <f t="shared" si="11"/>
        <v/>
      </c>
      <c r="BU23" s="230" t="str">
        <f t="shared" si="12"/>
        <v/>
      </c>
      <c r="BV23" s="230" t="str">
        <f t="shared" si="15"/>
        <v/>
      </c>
      <c r="BW23" s="230" t="str">
        <f t="shared" si="16"/>
        <v/>
      </c>
      <c r="BX23" s="231" t="str">
        <f t="shared" si="17"/>
        <v/>
      </c>
      <c r="BY23" s="230" t="str">
        <f t="shared" si="18"/>
        <v/>
      </c>
      <c r="BZ23" s="231" t="str">
        <f t="shared" si="19"/>
        <v/>
      </c>
      <c r="CA23" s="230" t="str">
        <f t="shared" si="20"/>
        <v/>
      </c>
      <c r="CB23" s="236"/>
      <c r="CC23" s="236"/>
      <c r="CD23" s="236"/>
      <c r="CE23" s="236"/>
      <c r="CF23" s="236"/>
      <c r="CG23" s="236"/>
      <c r="CH23" s="236"/>
      <c r="CI23" s="236"/>
      <c r="CJ23" s="236"/>
      <c r="CK23" s="236"/>
      <c r="CL23" s="236"/>
      <c r="CM23" s="236"/>
      <c r="CN23" s="236"/>
      <c r="CO23" s="236"/>
    </row>
    <row r="24" spans="2:93" ht="66.75" customHeight="1" x14ac:dyDescent="0.2">
      <c r="B24" s="212" t="str">
        <f t="shared" si="21"/>
        <v/>
      </c>
      <c r="C24" s="212" t="str">
        <f t="shared" si="0"/>
        <v/>
      </c>
      <c r="D24" s="213" t="str">
        <f t="shared" si="1"/>
        <v/>
      </c>
      <c r="E24" s="212" t="str">
        <f t="shared" si="2"/>
        <v/>
      </c>
      <c r="F24" s="213" t="str">
        <f t="shared" si="3"/>
        <v/>
      </c>
      <c r="G24" s="160" t="str">
        <f t="shared" si="4"/>
        <v/>
      </c>
      <c r="H24" s="160"/>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206"/>
      <c r="AN24" s="238"/>
      <c r="AO24" s="238"/>
      <c r="AP24" s="238"/>
      <c r="AQ24" s="238"/>
      <c r="AR24" s="238"/>
      <c r="AS24" s="238"/>
      <c r="AT24" s="238"/>
      <c r="AU24" s="238"/>
      <c r="AV24" s="238"/>
      <c r="AW24" s="230" t="str">
        <f t="shared" si="5"/>
        <v/>
      </c>
      <c r="AX24" s="230" t="str">
        <f t="shared" si="13"/>
        <v/>
      </c>
      <c r="AY24" s="230">
        <v>7</v>
      </c>
      <c r="AZ24" s="230" t="str">
        <f>' RINCIAN PROG TAHUNAN'!Q22</f>
        <v/>
      </c>
      <c r="BA24" s="230" t="str">
        <f>' RINCIAN PROG TAHUNAN'!R22</f>
        <v/>
      </c>
      <c r="BB24" s="231" t="str">
        <f>' RINCIAN PROG TAHUNAN'!S22</f>
        <v/>
      </c>
      <c r="BC24" s="230" t="str">
        <f>' RINCIAN PROG TAHUNAN'!T22</f>
        <v/>
      </c>
      <c r="BD24" s="231" t="str">
        <f>' RINCIAN PROG TAHUNAN'!U22</f>
        <v/>
      </c>
      <c r="BE24" s="230" t="str">
        <f>' RINCIAN PROG TAHUNAN'!V22</f>
        <v/>
      </c>
      <c r="BG24" s="230" t="str">
        <f t="shared" si="6"/>
        <v/>
      </c>
      <c r="BH24" s="230" t="str">
        <f t="shared" si="14"/>
        <v/>
      </c>
      <c r="BJ24" s="230" t="str">
        <f>' RINCIAN PROG TAHUNAN'!Y22</f>
        <v/>
      </c>
      <c r="BK24" s="231" t="str">
        <f>' RINCIAN PROG TAHUNAN'!Z22</f>
        <v/>
      </c>
      <c r="BL24" s="231" t="str">
        <f>' RINCIAN PROG TAHUNAN'!AA22</f>
        <v/>
      </c>
      <c r="BM24" s="230" t="str">
        <f>' RINCIAN PROG TAHUNAN'!AB22</f>
        <v/>
      </c>
      <c r="BN24" s="231" t="str">
        <f>' RINCIAN PROG TAHUNAN'!AC22</f>
        <v/>
      </c>
      <c r="BO24" s="230" t="str">
        <f>' RINCIAN PROG TAHUNAN'!AD22</f>
        <v/>
      </c>
      <c r="BP24" s="230" t="str">
        <f t="shared" si="7"/>
        <v/>
      </c>
      <c r="BQ24" s="231" t="str">
        <f t="shared" si="8"/>
        <v/>
      </c>
      <c r="BR24" s="231" t="str">
        <f t="shared" si="9"/>
        <v/>
      </c>
      <c r="BS24" s="230" t="str">
        <f t="shared" si="10"/>
        <v/>
      </c>
      <c r="BT24" s="231" t="str">
        <f t="shared" si="11"/>
        <v/>
      </c>
      <c r="BU24" s="230" t="str">
        <f t="shared" si="12"/>
        <v/>
      </c>
      <c r="BV24" s="230" t="str">
        <f t="shared" si="15"/>
        <v/>
      </c>
      <c r="BW24" s="230" t="str">
        <f t="shared" si="16"/>
        <v/>
      </c>
      <c r="BX24" s="231" t="str">
        <f t="shared" si="17"/>
        <v/>
      </c>
      <c r="BY24" s="230" t="str">
        <f t="shared" si="18"/>
        <v/>
      </c>
      <c r="BZ24" s="231" t="str">
        <f t="shared" si="19"/>
        <v/>
      </c>
      <c r="CA24" s="230" t="str">
        <f t="shared" si="20"/>
        <v/>
      </c>
      <c r="CB24" s="236"/>
      <c r="CC24" s="236"/>
      <c r="CD24" s="236"/>
      <c r="CE24" s="236"/>
      <c r="CF24" s="236"/>
      <c r="CG24" s="236"/>
      <c r="CH24" s="236"/>
      <c r="CI24" s="236"/>
      <c r="CJ24" s="236"/>
      <c r="CK24" s="236"/>
      <c r="CL24" s="236"/>
      <c r="CM24" s="236"/>
      <c r="CN24" s="236"/>
      <c r="CO24" s="236"/>
    </row>
    <row r="25" spans="2:93" ht="66.75" customHeight="1" x14ac:dyDescent="0.2">
      <c r="B25" s="212" t="str">
        <f t="shared" si="21"/>
        <v/>
      </c>
      <c r="C25" s="212" t="str">
        <f t="shared" si="0"/>
        <v/>
      </c>
      <c r="D25" s="213" t="str">
        <f t="shared" si="1"/>
        <v/>
      </c>
      <c r="E25" s="212" t="str">
        <f t="shared" si="2"/>
        <v/>
      </c>
      <c r="F25" s="213" t="str">
        <f t="shared" si="3"/>
        <v/>
      </c>
      <c r="G25" s="160" t="str">
        <f t="shared" si="4"/>
        <v/>
      </c>
      <c r="H25" s="160"/>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206"/>
      <c r="AN25" s="238"/>
      <c r="AO25" s="238"/>
      <c r="AP25" s="238"/>
      <c r="AQ25" s="238"/>
      <c r="AR25" s="238"/>
      <c r="AS25" s="238"/>
      <c r="AT25" s="238"/>
      <c r="AU25" s="238"/>
      <c r="AV25" s="238"/>
      <c r="AW25" s="230" t="str">
        <f t="shared" si="5"/>
        <v/>
      </c>
      <c r="AX25" s="230" t="str">
        <f t="shared" si="13"/>
        <v/>
      </c>
      <c r="AY25" s="230">
        <v>8</v>
      </c>
      <c r="AZ25" s="230" t="str">
        <f>' RINCIAN PROG TAHUNAN'!Q23</f>
        <v/>
      </c>
      <c r="BA25" s="230" t="str">
        <f>' RINCIAN PROG TAHUNAN'!R23</f>
        <v/>
      </c>
      <c r="BB25" s="231" t="str">
        <f>' RINCIAN PROG TAHUNAN'!S23</f>
        <v/>
      </c>
      <c r="BC25" s="230" t="str">
        <f>' RINCIAN PROG TAHUNAN'!T23</f>
        <v/>
      </c>
      <c r="BD25" s="231" t="str">
        <f>' RINCIAN PROG TAHUNAN'!U23</f>
        <v/>
      </c>
      <c r="BE25" s="230" t="str">
        <f>' RINCIAN PROG TAHUNAN'!V23</f>
        <v/>
      </c>
      <c r="BG25" s="230" t="str">
        <f t="shared" si="6"/>
        <v/>
      </c>
      <c r="BH25" s="230" t="str">
        <f t="shared" si="14"/>
        <v/>
      </c>
      <c r="BJ25" s="230" t="str">
        <f>' RINCIAN PROG TAHUNAN'!Y23</f>
        <v/>
      </c>
      <c r="BK25" s="231" t="str">
        <f>' RINCIAN PROG TAHUNAN'!Z23</f>
        <v/>
      </c>
      <c r="BL25" s="231" t="str">
        <f>' RINCIAN PROG TAHUNAN'!AA23</f>
        <v/>
      </c>
      <c r="BM25" s="230" t="str">
        <f>' RINCIAN PROG TAHUNAN'!AB23</f>
        <v/>
      </c>
      <c r="BN25" s="231" t="str">
        <f>' RINCIAN PROG TAHUNAN'!AC23</f>
        <v/>
      </c>
      <c r="BO25" s="230" t="str">
        <f>' RINCIAN PROG TAHUNAN'!AD23</f>
        <v/>
      </c>
      <c r="BP25" s="230" t="str">
        <f t="shared" si="7"/>
        <v/>
      </c>
      <c r="BQ25" s="231" t="str">
        <f t="shared" si="8"/>
        <v/>
      </c>
      <c r="BR25" s="231" t="str">
        <f t="shared" si="9"/>
        <v/>
      </c>
      <c r="BS25" s="230" t="str">
        <f t="shared" si="10"/>
        <v/>
      </c>
      <c r="BT25" s="231" t="str">
        <f t="shared" si="11"/>
        <v/>
      </c>
      <c r="BU25" s="230" t="str">
        <f t="shared" si="12"/>
        <v/>
      </c>
      <c r="BV25" s="230" t="str">
        <f t="shared" si="15"/>
        <v/>
      </c>
      <c r="BW25" s="230" t="str">
        <f t="shared" si="16"/>
        <v/>
      </c>
      <c r="BX25" s="231" t="str">
        <f t="shared" si="17"/>
        <v/>
      </c>
      <c r="BY25" s="230" t="str">
        <f t="shared" si="18"/>
        <v/>
      </c>
      <c r="BZ25" s="231" t="str">
        <f t="shared" si="19"/>
        <v/>
      </c>
      <c r="CA25" s="230" t="str">
        <f t="shared" si="20"/>
        <v/>
      </c>
      <c r="CB25" s="236"/>
      <c r="CC25" s="236"/>
      <c r="CD25" s="236"/>
      <c r="CE25" s="236"/>
      <c r="CF25" s="236"/>
      <c r="CG25" s="236"/>
      <c r="CH25" s="236"/>
      <c r="CI25" s="236"/>
      <c r="CJ25" s="236"/>
      <c r="CK25" s="236"/>
      <c r="CL25" s="236"/>
      <c r="CM25" s="236"/>
      <c r="CN25" s="236"/>
      <c r="CO25" s="236"/>
    </row>
    <row r="26" spans="2:93" ht="66.75" customHeight="1" x14ac:dyDescent="0.2">
      <c r="B26" s="212" t="str">
        <f t="shared" si="21"/>
        <v/>
      </c>
      <c r="C26" s="212" t="str">
        <f t="shared" si="0"/>
        <v/>
      </c>
      <c r="D26" s="213" t="str">
        <f t="shared" si="1"/>
        <v/>
      </c>
      <c r="E26" s="212" t="str">
        <f t="shared" si="2"/>
        <v/>
      </c>
      <c r="F26" s="213" t="str">
        <f t="shared" si="3"/>
        <v/>
      </c>
      <c r="G26" s="160" t="str">
        <f t="shared" si="4"/>
        <v/>
      </c>
      <c r="H26" s="160"/>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206"/>
      <c r="AN26" s="238"/>
      <c r="AO26" s="238"/>
      <c r="AP26" s="238"/>
      <c r="AQ26" s="238"/>
      <c r="AR26" s="238"/>
      <c r="AS26" s="238"/>
      <c r="AT26" s="238"/>
      <c r="AU26" s="238"/>
      <c r="AV26" s="238"/>
      <c r="AW26" s="230" t="str">
        <f t="shared" si="5"/>
        <v/>
      </c>
      <c r="AX26" s="230" t="str">
        <f t="shared" si="13"/>
        <v/>
      </c>
      <c r="AY26" s="230">
        <v>9</v>
      </c>
      <c r="AZ26" s="230" t="str">
        <f>' RINCIAN PROG TAHUNAN'!Q24</f>
        <v/>
      </c>
      <c r="BA26" s="230" t="str">
        <f>' RINCIAN PROG TAHUNAN'!R24</f>
        <v/>
      </c>
      <c r="BB26" s="231" t="str">
        <f>' RINCIAN PROG TAHUNAN'!S24</f>
        <v/>
      </c>
      <c r="BC26" s="230" t="str">
        <f>' RINCIAN PROG TAHUNAN'!T24</f>
        <v/>
      </c>
      <c r="BD26" s="231" t="str">
        <f>' RINCIAN PROG TAHUNAN'!U24</f>
        <v/>
      </c>
      <c r="BE26" s="230" t="str">
        <f>' RINCIAN PROG TAHUNAN'!V24</f>
        <v/>
      </c>
      <c r="BG26" s="230" t="str">
        <f t="shared" si="6"/>
        <v/>
      </c>
      <c r="BH26" s="230" t="str">
        <f t="shared" si="14"/>
        <v/>
      </c>
      <c r="BJ26" s="230" t="str">
        <f>' RINCIAN PROG TAHUNAN'!Y24</f>
        <v/>
      </c>
      <c r="BK26" s="231" t="str">
        <f>' RINCIAN PROG TAHUNAN'!Z24</f>
        <v/>
      </c>
      <c r="BL26" s="231" t="str">
        <f>' RINCIAN PROG TAHUNAN'!AA24</f>
        <v/>
      </c>
      <c r="BM26" s="230" t="str">
        <f>' RINCIAN PROG TAHUNAN'!AB24</f>
        <v/>
      </c>
      <c r="BN26" s="231" t="str">
        <f>' RINCIAN PROG TAHUNAN'!AC24</f>
        <v/>
      </c>
      <c r="BO26" s="230" t="str">
        <f>' RINCIAN PROG TAHUNAN'!AD24</f>
        <v/>
      </c>
      <c r="BP26" s="230" t="str">
        <f t="shared" si="7"/>
        <v/>
      </c>
      <c r="BQ26" s="231" t="str">
        <f t="shared" si="8"/>
        <v/>
      </c>
      <c r="BR26" s="231" t="str">
        <f t="shared" si="9"/>
        <v/>
      </c>
      <c r="BS26" s="230" t="str">
        <f t="shared" si="10"/>
        <v/>
      </c>
      <c r="BT26" s="231" t="str">
        <f t="shared" si="11"/>
        <v/>
      </c>
      <c r="BU26" s="230" t="str">
        <f t="shared" si="12"/>
        <v/>
      </c>
      <c r="BV26" s="230" t="str">
        <f t="shared" si="15"/>
        <v/>
      </c>
      <c r="BW26" s="230" t="str">
        <f t="shared" si="16"/>
        <v/>
      </c>
      <c r="BX26" s="231" t="str">
        <f t="shared" si="17"/>
        <v/>
      </c>
      <c r="BY26" s="230" t="str">
        <f t="shared" si="18"/>
        <v/>
      </c>
      <c r="BZ26" s="231" t="str">
        <f t="shared" si="19"/>
        <v/>
      </c>
      <c r="CA26" s="230" t="str">
        <f t="shared" si="20"/>
        <v/>
      </c>
      <c r="CB26" s="236"/>
      <c r="CC26" s="236"/>
      <c r="CD26" s="236"/>
      <c r="CE26" s="236"/>
      <c r="CF26" s="236"/>
      <c r="CG26" s="236"/>
      <c r="CH26" s="236"/>
      <c r="CI26" s="236"/>
      <c r="CJ26" s="236"/>
      <c r="CK26" s="236"/>
      <c r="CL26" s="236"/>
      <c r="CM26" s="236"/>
      <c r="CN26" s="236"/>
      <c r="CO26" s="236"/>
    </row>
    <row r="27" spans="2:93" ht="66.75" customHeight="1" x14ac:dyDescent="0.2">
      <c r="B27" s="212" t="str">
        <f t="shared" si="21"/>
        <v/>
      </c>
      <c r="C27" s="212" t="str">
        <f t="shared" si="0"/>
        <v/>
      </c>
      <c r="D27" s="213" t="str">
        <f t="shared" si="1"/>
        <v/>
      </c>
      <c r="E27" s="212" t="str">
        <f t="shared" si="2"/>
        <v/>
      </c>
      <c r="F27" s="213" t="str">
        <f t="shared" si="3"/>
        <v/>
      </c>
      <c r="G27" s="160" t="str">
        <f t="shared" si="4"/>
        <v/>
      </c>
      <c r="H27" s="160"/>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206"/>
      <c r="AN27" s="238"/>
      <c r="AO27" s="238"/>
      <c r="AP27" s="238"/>
      <c r="AQ27" s="238"/>
      <c r="AR27" s="238"/>
      <c r="AS27" s="238"/>
      <c r="AT27" s="238"/>
      <c r="AU27" s="238"/>
      <c r="AV27" s="238"/>
      <c r="AW27" s="230" t="str">
        <f t="shared" si="5"/>
        <v/>
      </c>
      <c r="AX27" s="230" t="str">
        <f t="shared" si="13"/>
        <v/>
      </c>
      <c r="AY27" s="230">
        <v>10</v>
      </c>
      <c r="AZ27" s="230" t="str">
        <f>' RINCIAN PROG TAHUNAN'!Q25</f>
        <v/>
      </c>
      <c r="BA27" s="230" t="str">
        <f>' RINCIAN PROG TAHUNAN'!R25</f>
        <v/>
      </c>
      <c r="BB27" s="231" t="str">
        <f>' RINCIAN PROG TAHUNAN'!S25</f>
        <v/>
      </c>
      <c r="BC27" s="230" t="str">
        <f>' RINCIAN PROG TAHUNAN'!T25</f>
        <v/>
      </c>
      <c r="BD27" s="231" t="str">
        <f>' RINCIAN PROG TAHUNAN'!U25</f>
        <v/>
      </c>
      <c r="BE27" s="230" t="str">
        <f>' RINCIAN PROG TAHUNAN'!V25</f>
        <v/>
      </c>
      <c r="BG27" s="230" t="str">
        <f t="shared" si="6"/>
        <v/>
      </c>
      <c r="BH27" s="230" t="str">
        <f t="shared" si="14"/>
        <v/>
      </c>
      <c r="BJ27" s="230" t="str">
        <f>' RINCIAN PROG TAHUNAN'!Y25</f>
        <v/>
      </c>
      <c r="BK27" s="231" t="str">
        <f>' RINCIAN PROG TAHUNAN'!Z25</f>
        <v/>
      </c>
      <c r="BL27" s="231" t="str">
        <f>' RINCIAN PROG TAHUNAN'!AA25</f>
        <v/>
      </c>
      <c r="BM27" s="230" t="str">
        <f>' RINCIAN PROG TAHUNAN'!AB25</f>
        <v/>
      </c>
      <c r="BN27" s="231" t="str">
        <f>' RINCIAN PROG TAHUNAN'!AC25</f>
        <v/>
      </c>
      <c r="BO27" s="230" t="str">
        <f>' RINCIAN PROG TAHUNAN'!AD25</f>
        <v/>
      </c>
      <c r="BP27" s="230" t="str">
        <f t="shared" si="7"/>
        <v/>
      </c>
      <c r="BQ27" s="231" t="str">
        <f t="shared" si="8"/>
        <v/>
      </c>
      <c r="BR27" s="231" t="str">
        <f t="shared" si="9"/>
        <v/>
      </c>
      <c r="BS27" s="230" t="str">
        <f t="shared" si="10"/>
        <v/>
      </c>
      <c r="BT27" s="231" t="str">
        <f t="shared" si="11"/>
        <v/>
      </c>
      <c r="BU27" s="230" t="str">
        <f t="shared" si="12"/>
        <v/>
      </c>
      <c r="BV27" s="230" t="str">
        <f t="shared" si="15"/>
        <v/>
      </c>
      <c r="BW27" s="230" t="str">
        <f t="shared" si="16"/>
        <v/>
      </c>
      <c r="BX27" s="231" t="str">
        <f t="shared" si="17"/>
        <v/>
      </c>
      <c r="BY27" s="230" t="str">
        <f t="shared" si="18"/>
        <v/>
      </c>
      <c r="BZ27" s="231" t="str">
        <f t="shared" si="19"/>
        <v/>
      </c>
      <c r="CA27" s="230" t="str">
        <f t="shared" si="20"/>
        <v/>
      </c>
      <c r="CB27" s="236"/>
      <c r="CC27" s="236"/>
      <c r="CD27" s="236"/>
      <c r="CE27" s="236"/>
      <c r="CF27" s="236"/>
      <c r="CG27" s="236"/>
      <c r="CH27" s="236"/>
      <c r="CI27" s="236"/>
      <c r="CJ27" s="236"/>
      <c r="CK27" s="236"/>
      <c r="CL27" s="236"/>
      <c r="CM27" s="236"/>
      <c r="CN27" s="236"/>
      <c r="CO27" s="236"/>
    </row>
    <row r="28" spans="2:93" ht="66.75" customHeight="1" x14ac:dyDescent="0.2">
      <c r="B28" s="212" t="str">
        <f t="shared" si="21"/>
        <v/>
      </c>
      <c r="C28" s="212" t="str">
        <f t="shared" si="0"/>
        <v/>
      </c>
      <c r="D28" s="213" t="str">
        <f t="shared" si="1"/>
        <v/>
      </c>
      <c r="E28" s="212" t="str">
        <f t="shared" si="2"/>
        <v/>
      </c>
      <c r="F28" s="213" t="str">
        <f t="shared" si="3"/>
        <v/>
      </c>
      <c r="G28" s="160" t="str">
        <f t="shared" si="4"/>
        <v/>
      </c>
      <c r="H28" s="160"/>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206"/>
      <c r="AN28" s="238"/>
      <c r="AO28" s="238"/>
      <c r="AP28" s="238"/>
      <c r="AQ28" s="238"/>
      <c r="AR28" s="238"/>
      <c r="AS28" s="238"/>
      <c r="AT28" s="238"/>
      <c r="AU28" s="238"/>
      <c r="AV28" s="238"/>
      <c r="AW28" s="230" t="str">
        <f t="shared" si="5"/>
        <v/>
      </c>
      <c r="AX28" s="230" t="str">
        <f t="shared" si="13"/>
        <v/>
      </c>
      <c r="AY28" s="230">
        <v>11</v>
      </c>
      <c r="AZ28" s="230" t="str">
        <f>' RINCIAN PROG TAHUNAN'!Q26</f>
        <v/>
      </c>
      <c r="BA28" s="230" t="str">
        <f>' RINCIAN PROG TAHUNAN'!R26</f>
        <v/>
      </c>
      <c r="BB28" s="231" t="str">
        <f>' RINCIAN PROG TAHUNAN'!S26</f>
        <v/>
      </c>
      <c r="BC28" s="230" t="str">
        <f>' RINCIAN PROG TAHUNAN'!T26</f>
        <v/>
      </c>
      <c r="BD28" s="231" t="str">
        <f>' RINCIAN PROG TAHUNAN'!U26</f>
        <v/>
      </c>
      <c r="BE28" s="230" t="str">
        <f>' RINCIAN PROG TAHUNAN'!V26</f>
        <v/>
      </c>
      <c r="BG28" s="230" t="str">
        <f t="shared" si="6"/>
        <v/>
      </c>
      <c r="BH28" s="230" t="str">
        <f t="shared" si="14"/>
        <v/>
      </c>
      <c r="BJ28" s="230" t="str">
        <f>' RINCIAN PROG TAHUNAN'!Y26</f>
        <v/>
      </c>
      <c r="BK28" s="231" t="str">
        <f>' RINCIAN PROG TAHUNAN'!Z26</f>
        <v/>
      </c>
      <c r="BL28" s="231" t="str">
        <f>' RINCIAN PROG TAHUNAN'!AA26</f>
        <v/>
      </c>
      <c r="BM28" s="230" t="str">
        <f>' RINCIAN PROG TAHUNAN'!AB26</f>
        <v/>
      </c>
      <c r="BN28" s="231" t="str">
        <f>' RINCIAN PROG TAHUNAN'!AC26</f>
        <v/>
      </c>
      <c r="BO28" s="230" t="str">
        <f>' RINCIAN PROG TAHUNAN'!AD26</f>
        <v/>
      </c>
      <c r="BP28" s="230" t="str">
        <f t="shared" si="7"/>
        <v/>
      </c>
      <c r="BQ28" s="231" t="str">
        <f t="shared" si="8"/>
        <v/>
      </c>
      <c r="BR28" s="231" t="str">
        <f t="shared" si="9"/>
        <v/>
      </c>
      <c r="BS28" s="230" t="str">
        <f t="shared" si="10"/>
        <v/>
      </c>
      <c r="BT28" s="231" t="str">
        <f t="shared" si="11"/>
        <v/>
      </c>
      <c r="BU28" s="230" t="str">
        <f t="shared" si="12"/>
        <v/>
      </c>
      <c r="BV28" s="230" t="str">
        <f t="shared" si="15"/>
        <v/>
      </c>
      <c r="BW28" s="230" t="str">
        <f t="shared" si="16"/>
        <v/>
      </c>
      <c r="BX28" s="231" t="str">
        <f t="shared" si="17"/>
        <v/>
      </c>
      <c r="BY28" s="230" t="str">
        <f t="shared" si="18"/>
        <v/>
      </c>
      <c r="BZ28" s="231" t="str">
        <f t="shared" si="19"/>
        <v/>
      </c>
      <c r="CA28" s="230" t="str">
        <f t="shared" si="20"/>
        <v/>
      </c>
      <c r="CB28" s="236"/>
      <c r="CC28" s="236"/>
      <c r="CD28" s="236"/>
      <c r="CE28" s="236"/>
      <c r="CF28" s="236"/>
      <c r="CG28" s="236"/>
      <c r="CH28" s="236"/>
      <c r="CI28" s="236"/>
      <c r="CJ28" s="236"/>
      <c r="CK28" s="236"/>
      <c r="CL28" s="236"/>
      <c r="CM28" s="236"/>
      <c r="CN28" s="236"/>
      <c r="CO28" s="236"/>
    </row>
    <row r="29" spans="2:93" ht="66.75" customHeight="1" x14ac:dyDescent="0.2">
      <c r="B29" s="212" t="str">
        <f t="shared" si="21"/>
        <v/>
      </c>
      <c r="C29" s="212" t="str">
        <f t="shared" si="0"/>
        <v/>
      </c>
      <c r="D29" s="213" t="str">
        <f t="shared" si="1"/>
        <v/>
      </c>
      <c r="E29" s="212" t="str">
        <f t="shared" si="2"/>
        <v/>
      </c>
      <c r="F29" s="213" t="str">
        <f t="shared" si="3"/>
        <v/>
      </c>
      <c r="G29" s="160" t="str">
        <f t="shared" si="4"/>
        <v/>
      </c>
      <c r="H29" s="160"/>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206"/>
      <c r="AN29" s="238"/>
      <c r="AO29" s="238"/>
      <c r="AP29" s="238"/>
      <c r="AQ29" s="238"/>
      <c r="AR29" s="238"/>
      <c r="AS29" s="238"/>
      <c r="AT29" s="238"/>
      <c r="AU29" s="238"/>
      <c r="AV29" s="238"/>
      <c r="AW29" s="230" t="str">
        <f>IFERROR(SMALL($AX$18:$AX$32,ROW(13:13)),"")</f>
        <v/>
      </c>
      <c r="AX29" s="230" t="str">
        <f t="shared" si="13"/>
        <v/>
      </c>
      <c r="AY29" s="230">
        <v>12</v>
      </c>
      <c r="AZ29" s="230" t="str">
        <f>' RINCIAN PROG TAHUNAN'!Q27</f>
        <v/>
      </c>
      <c r="BA29" s="230" t="str">
        <f>' RINCIAN PROG TAHUNAN'!R27</f>
        <v/>
      </c>
      <c r="BB29" s="231" t="str">
        <f>' RINCIAN PROG TAHUNAN'!S27</f>
        <v/>
      </c>
      <c r="BC29" s="230" t="str">
        <f>' RINCIAN PROG TAHUNAN'!T27</f>
        <v/>
      </c>
      <c r="BD29" s="231" t="str">
        <f>' RINCIAN PROG TAHUNAN'!U27</f>
        <v/>
      </c>
      <c r="BE29" s="230" t="str">
        <f>' RINCIAN PROG TAHUNAN'!V27</f>
        <v/>
      </c>
      <c r="BG29" s="230" t="str">
        <f>IFERROR(SMALL($BH$18:$BH$32,ROW(13:13)),"")</f>
        <v/>
      </c>
      <c r="BH29" s="230" t="str">
        <f t="shared" si="14"/>
        <v/>
      </c>
      <c r="BJ29" s="230" t="str">
        <f>' RINCIAN PROG TAHUNAN'!Y27</f>
        <v/>
      </c>
      <c r="BK29" s="231" t="str">
        <f>' RINCIAN PROG TAHUNAN'!Z27</f>
        <v/>
      </c>
      <c r="BL29" s="231" t="str">
        <f>' RINCIAN PROG TAHUNAN'!AA27</f>
        <v/>
      </c>
      <c r="BM29" s="230" t="str">
        <f>' RINCIAN PROG TAHUNAN'!AB27</f>
        <v/>
      </c>
      <c r="BN29" s="231" t="str">
        <f>' RINCIAN PROG TAHUNAN'!AC27</f>
        <v/>
      </c>
      <c r="BO29" s="230" t="str">
        <f>' RINCIAN PROG TAHUNAN'!AD27</f>
        <v/>
      </c>
      <c r="BP29" s="230" t="str">
        <f t="shared" si="7"/>
        <v/>
      </c>
      <c r="BQ29" s="231" t="str">
        <f t="shared" si="8"/>
        <v/>
      </c>
      <c r="BR29" s="231" t="str">
        <f t="shared" si="9"/>
        <v/>
      </c>
      <c r="BS29" s="230" t="str">
        <f t="shared" si="10"/>
        <v/>
      </c>
      <c r="BT29" s="231" t="str">
        <f t="shared" si="11"/>
        <v/>
      </c>
      <c r="BU29" s="230" t="str">
        <f t="shared" si="12"/>
        <v/>
      </c>
      <c r="BV29" s="230" t="str">
        <f t="shared" si="15"/>
        <v/>
      </c>
      <c r="BW29" s="230" t="str">
        <f t="shared" si="16"/>
        <v/>
      </c>
      <c r="BX29" s="231" t="str">
        <f t="shared" si="17"/>
        <v/>
      </c>
      <c r="BY29" s="230" t="str">
        <f t="shared" si="18"/>
        <v/>
      </c>
      <c r="BZ29" s="231" t="str">
        <f t="shared" si="19"/>
        <v/>
      </c>
      <c r="CA29" s="230" t="str">
        <f t="shared" si="20"/>
        <v/>
      </c>
      <c r="CB29" s="236"/>
      <c r="CC29" s="236"/>
      <c r="CD29" s="236"/>
      <c r="CE29" s="236"/>
      <c r="CF29" s="236"/>
      <c r="CG29" s="236"/>
      <c r="CH29" s="236"/>
      <c r="CI29" s="236"/>
      <c r="CJ29" s="236"/>
      <c r="CK29" s="236"/>
      <c r="CL29" s="236"/>
      <c r="CM29" s="236"/>
      <c r="CN29" s="236"/>
      <c r="CO29" s="236"/>
    </row>
    <row r="30" spans="2:93" ht="66.75" customHeight="1" x14ac:dyDescent="0.2">
      <c r="B30" s="212" t="str">
        <f t="shared" si="21"/>
        <v/>
      </c>
      <c r="C30" s="212" t="str">
        <f t="shared" si="0"/>
        <v/>
      </c>
      <c r="D30" s="213" t="str">
        <f t="shared" si="1"/>
        <v/>
      </c>
      <c r="E30" s="212" t="str">
        <f t="shared" si="2"/>
        <v/>
      </c>
      <c r="F30" s="213" t="str">
        <f t="shared" si="3"/>
        <v/>
      </c>
      <c r="G30" s="160" t="str">
        <f t="shared" si="4"/>
        <v/>
      </c>
      <c r="H30" s="16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206"/>
      <c r="AN30" s="238"/>
      <c r="AO30" s="238"/>
      <c r="AP30" s="238"/>
      <c r="AQ30" s="238"/>
      <c r="AR30" s="238"/>
      <c r="AS30" s="238"/>
      <c r="AT30" s="238"/>
      <c r="AU30" s="238"/>
      <c r="AV30" s="238"/>
      <c r="AW30" s="230" t="str">
        <f>IFERROR(SMALL($AX$18:$AX$32,ROW(14:14)),"")</f>
        <v/>
      </c>
      <c r="AX30" s="230" t="str">
        <f t="shared" si="13"/>
        <v/>
      </c>
      <c r="AY30" s="230">
        <v>13</v>
      </c>
      <c r="AZ30" s="230" t="str">
        <f>' RINCIAN PROG TAHUNAN'!Q28</f>
        <v/>
      </c>
      <c r="BA30" s="230" t="str">
        <f>' RINCIAN PROG TAHUNAN'!R28</f>
        <v/>
      </c>
      <c r="BB30" s="231" t="str">
        <f>' RINCIAN PROG TAHUNAN'!S28</f>
        <v/>
      </c>
      <c r="BC30" s="230" t="str">
        <f>' RINCIAN PROG TAHUNAN'!T28</f>
        <v/>
      </c>
      <c r="BD30" s="231" t="str">
        <f>' RINCIAN PROG TAHUNAN'!U28</f>
        <v/>
      </c>
      <c r="BE30" s="230" t="str">
        <f>' RINCIAN PROG TAHUNAN'!V28</f>
        <v/>
      </c>
      <c r="BG30" s="230" t="str">
        <f>IFERROR(SMALL($BH$18:$BH$32,ROW(14:14)),"")</f>
        <v/>
      </c>
      <c r="BH30" s="230" t="str">
        <f t="shared" si="14"/>
        <v/>
      </c>
      <c r="BJ30" s="230" t="str">
        <f>' RINCIAN PROG TAHUNAN'!Y28</f>
        <v/>
      </c>
      <c r="BK30" s="231" t="str">
        <f>' RINCIAN PROG TAHUNAN'!Z28</f>
        <v/>
      </c>
      <c r="BL30" s="231" t="str">
        <f>' RINCIAN PROG TAHUNAN'!AA28</f>
        <v/>
      </c>
      <c r="BM30" s="230" t="str">
        <f>' RINCIAN PROG TAHUNAN'!AB28</f>
        <v/>
      </c>
      <c r="BN30" s="231" t="str">
        <f>' RINCIAN PROG TAHUNAN'!AC28</f>
        <v/>
      </c>
      <c r="BO30" s="230" t="str">
        <f>' RINCIAN PROG TAHUNAN'!AD28</f>
        <v/>
      </c>
      <c r="BP30" s="230" t="str">
        <f t="shared" si="7"/>
        <v/>
      </c>
      <c r="BQ30" s="231" t="str">
        <f t="shared" si="8"/>
        <v/>
      </c>
      <c r="BR30" s="231" t="str">
        <f t="shared" si="9"/>
        <v/>
      </c>
      <c r="BS30" s="230" t="str">
        <f t="shared" si="10"/>
        <v/>
      </c>
      <c r="BT30" s="231" t="str">
        <f t="shared" si="11"/>
        <v/>
      </c>
      <c r="BU30" s="230" t="str">
        <f t="shared" si="12"/>
        <v/>
      </c>
      <c r="BV30" s="230" t="str">
        <f t="shared" si="15"/>
        <v/>
      </c>
      <c r="BW30" s="230" t="str">
        <f t="shared" si="16"/>
        <v/>
      </c>
      <c r="BX30" s="231" t="str">
        <f t="shared" si="17"/>
        <v/>
      </c>
      <c r="BY30" s="230" t="str">
        <f t="shared" si="18"/>
        <v/>
      </c>
      <c r="BZ30" s="231" t="str">
        <f t="shared" si="19"/>
        <v/>
      </c>
      <c r="CA30" s="230" t="str">
        <f t="shared" si="20"/>
        <v/>
      </c>
      <c r="CB30" s="236"/>
      <c r="CC30" s="236"/>
      <c r="CD30" s="236"/>
      <c r="CE30" s="236"/>
      <c r="CF30" s="236"/>
      <c r="CG30" s="236"/>
      <c r="CH30" s="236"/>
      <c r="CI30" s="236"/>
      <c r="CJ30" s="236"/>
      <c r="CK30" s="236"/>
      <c r="CL30" s="236"/>
      <c r="CM30" s="236"/>
      <c r="CN30" s="236"/>
      <c r="CO30" s="236"/>
    </row>
    <row r="31" spans="2:93" ht="66.75" customHeight="1" x14ac:dyDescent="0.2">
      <c r="B31" s="212" t="str">
        <f t="shared" si="21"/>
        <v/>
      </c>
      <c r="C31" s="212" t="str">
        <f t="shared" si="0"/>
        <v/>
      </c>
      <c r="D31" s="213" t="str">
        <f t="shared" si="1"/>
        <v/>
      </c>
      <c r="E31" s="212" t="str">
        <f t="shared" si="2"/>
        <v/>
      </c>
      <c r="F31" s="213" t="str">
        <f t="shared" si="3"/>
        <v/>
      </c>
      <c r="G31" s="160" t="str">
        <f t="shared" si="4"/>
        <v/>
      </c>
      <c r="H31" s="16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206"/>
      <c r="AN31" s="238"/>
      <c r="AO31" s="238"/>
      <c r="AP31" s="238"/>
      <c r="AQ31" s="238"/>
      <c r="AR31" s="238"/>
      <c r="AS31" s="238"/>
      <c r="AT31" s="238"/>
      <c r="AU31" s="238"/>
      <c r="AV31" s="238"/>
      <c r="AW31" s="230" t="str">
        <f>IFERROR(SMALL($AX$18:$AX$32,ROW(15:15)),"")</f>
        <v/>
      </c>
      <c r="AX31" s="230" t="str">
        <f t="shared" si="13"/>
        <v/>
      </c>
      <c r="AY31" s="230">
        <v>14</v>
      </c>
      <c r="AZ31" s="230" t="str">
        <f>' RINCIAN PROG TAHUNAN'!Q29</f>
        <v/>
      </c>
      <c r="BA31" s="230" t="str">
        <f>' RINCIAN PROG TAHUNAN'!R29</f>
        <v/>
      </c>
      <c r="BB31" s="231" t="str">
        <f>' RINCIAN PROG TAHUNAN'!S29</f>
        <v/>
      </c>
      <c r="BC31" s="230" t="str">
        <f>' RINCIAN PROG TAHUNAN'!T29</f>
        <v/>
      </c>
      <c r="BD31" s="231" t="str">
        <f>' RINCIAN PROG TAHUNAN'!U29</f>
        <v/>
      </c>
      <c r="BE31" s="230" t="str">
        <f>' RINCIAN PROG TAHUNAN'!V29</f>
        <v/>
      </c>
      <c r="BG31" s="230" t="str">
        <f>IFERROR(SMALL($BH$18:$BH$32,ROW(15:15)),"")</f>
        <v/>
      </c>
      <c r="BH31" s="230" t="str">
        <f t="shared" si="14"/>
        <v/>
      </c>
      <c r="BJ31" s="230" t="str">
        <f>' RINCIAN PROG TAHUNAN'!Y29</f>
        <v/>
      </c>
      <c r="BK31" s="231" t="str">
        <f>' RINCIAN PROG TAHUNAN'!Z29</f>
        <v/>
      </c>
      <c r="BL31" s="231" t="str">
        <f>' RINCIAN PROG TAHUNAN'!AA29</f>
        <v/>
      </c>
      <c r="BM31" s="230" t="str">
        <f>' RINCIAN PROG TAHUNAN'!AB29</f>
        <v/>
      </c>
      <c r="BN31" s="231" t="str">
        <f>' RINCIAN PROG TAHUNAN'!AC29</f>
        <v/>
      </c>
      <c r="BO31" s="230" t="str">
        <f>' RINCIAN PROG TAHUNAN'!AD29</f>
        <v/>
      </c>
      <c r="BP31" s="230" t="str">
        <f t="shared" si="7"/>
        <v/>
      </c>
      <c r="BQ31" s="231" t="str">
        <f t="shared" si="8"/>
        <v/>
      </c>
      <c r="BR31" s="231" t="str">
        <f t="shared" si="9"/>
        <v/>
      </c>
      <c r="BS31" s="230" t="str">
        <f t="shared" si="10"/>
        <v/>
      </c>
      <c r="BT31" s="231" t="str">
        <f t="shared" si="11"/>
        <v/>
      </c>
      <c r="BU31" s="230" t="str">
        <f t="shared" si="12"/>
        <v/>
      </c>
      <c r="BV31" s="230" t="str">
        <f t="shared" si="15"/>
        <v/>
      </c>
      <c r="BW31" s="230" t="str">
        <f t="shared" si="16"/>
        <v/>
      </c>
      <c r="BX31" s="231" t="str">
        <f t="shared" si="17"/>
        <v/>
      </c>
      <c r="BY31" s="230" t="str">
        <f t="shared" si="18"/>
        <v/>
      </c>
      <c r="BZ31" s="231" t="str">
        <f t="shared" si="19"/>
        <v/>
      </c>
      <c r="CA31" s="230" t="str">
        <f t="shared" si="20"/>
        <v/>
      </c>
      <c r="CB31" s="236"/>
      <c r="CC31" s="236"/>
      <c r="CD31" s="236"/>
      <c r="CE31" s="236"/>
      <c r="CF31" s="236"/>
      <c r="CG31" s="236"/>
      <c r="CH31" s="236"/>
      <c r="CI31" s="236"/>
      <c r="CJ31" s="236"/>
      <c r="CK31" s="236"/>
      <c r="CL31" s="236"/>
      <c r="CM31" s="236"/>
      <c r="CN31" s="236"/>
      <c r="CO31" s="236"/>
    </row>
    <row r="32" spans="2:93" ht="66.75" customHeight="1" x14ac:dyDescent="0.2">
      <c r="B32" s="221" t="str">
        <f t="shared" si="21"/>
        <v/>
      </c>
      <c r="C32" s="212" t="str">
        <f t="shared" si="0"/>
        <v/>
      </c>
      <c r="D32" s="213" t="str">
        <f t="shared" si="1"/>
        <v/>
      </c>
      <c r="E32" s="212" t="str">
        <f t="shared" si="2"/>
        <v/>
      </c>
      <c r="F32" s="213" t="str">
        <f t="shared" si="3"/>
        <v/>
      </c>
      <c r="G32" s="222" t="str">
        <f t="shared" si="4"/>
        <v/>
      </c>
      <c r="H32" s="222"/>
      <c r="I32" s="223"/>
      <c r="J32" s="223"/>
      <c r="K32" s="223"/>
      <c r="L32" s="223"/>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206"/>
      <c r="AN32" s="238"/>
      <c r="AO32" s="238"/>
      <c r="AP32" s="238"/>
      <c r="AQ32" s="238"/>
      <c r="AR32" s="238"/>
      <c r="AS32" s="238"/>
      <c r="AT32" s="238"/>
      <c r="AU32" s="238"/>
      <c r="AV32" s="238"/>
      <c r="AW32" s="230" t="str">
        <f>IFERROR(SMALL($AX$18:$AX$32,ROW(16:16)),"")</f>
        <v/>
      </c>
      <c r="AX32" s="230" t="str">
        <f t="shared" si="13"/>
        <v/>
      </c>
      <c r="AY32" s="230">
        <v>15</v>
      </c>
      <c r="AZ32" s="230" t="str">
        <f>' RINCIAN PROG TAHUNAN'!Q30</f>
        <v/>
      </c>
      <c r="BA32" s="230" t="str">
        <f>' RINCIAN PROG TAHUNAN'!R30</f>
        <v/>
      </c>
      <c r="BB32" s="231" t="str">
        <f>' RINCIAN PROG TAHUNAN'!S30</f>
        <v/>
      </c>
      <c r="BC32" s="230" t="str">
        <f>' RINCIAN PROG TAHUNAN'!T30</f>
        <v/>
      </c>
      <c r="BD32" s="231" t="str">
        <f>' RINCIAN PROG TAHUNAN'!U30</f>
        <v/>
      </c>
      <c r="BE32" s="230" t="str">
        <f>' RINCIAN PROG TAHUNAN'!V30</f>
        <v/>
      </c>
      <c r="BG32" s="230" t="str">
        <f>IFERROR(SMALL($BH$18:$BH$32,ROW(16:16)),"")</f>
        <v/>
      </c>
      <c r="BH32" s="230" t="str">
        <f t="shared" si="14"/>
        <v/>
      </c>
      <c r="BJ32" s="230" t="str">
        <f>' RINCIAN PROG TAHUNAN'!Y30</f>
        <v/>
      </c>
      <c r="BK32" s="231" t="str">
        <f>' RINCIAN PROG TAHUNAN'!Z30</f>
        <v/>
      </c>
      <c r="BL32" s="231" t="str">
        <f>' RINCIAN PROG TAHUNAN'!AA30</f>
        <v/>
      </c>
      <c r="BM32" s="230" t="str">
        <f>' RINCIAN PROG TAHUNAN'!AB30</f>
        <v/>
      </c>
      <c r="BN32" s="231" t="str">
        <f>' RINCIAN PROG TAHUNAN'!AC30</f>
        <v/>
      </c>
      <c r="BO32" s="230" t="str">
        <f>' RINCIAN PROG TAHUNAN'!AD30</f>
        <v/>
      </c>
      <c r="BP32" s="230" t="str">
        <f t="shared" si="7"/>
        <v/>
      </c>
      <c r="BQ32" s="231" t="str">
        <f t="shared" si="8"/>
        <v/>
      </c>
      <c r="BR32" s="231" t="str">
        <f t="shared" si="9"/>
        <v/>
      </c>
      <c r="BS32" s="230" t="str">
        <f t="shared" si="10"/>
        <v/>
      </c>
      <c r="BT32" s="231" t="str">
        <f t="shared" si="11"/>
        <v/>
      </c>
      <c r="BU32" s="230" t="str">
        <f t="shared" si="12"/>
        <v/>
      </c>
      <c r="BV32" s="230" t="str">
        <f t="shared" si="15"/>
        <v/>
      </c>
      <c r="BW32" s="230" t="str">
        <f t="shared" si="16"/>
        <v/>
      </c>
      <c r="BX32" s="231" t="str">
        <f t="shared" si="17"/>
        <v/>
      </c>
      <c r="BY32" s="230" t="str">
        <f t="shared" si="18"/>
        <v/>
      </c>
      <c r="BZ32" s="231" t="str">
        <f t="shared" si="19"/>
        <v/>
      </c>
      <c r="CA32" s="230" t="str">
        <f t="shared" si="20"/>
        <v/>
      </c>
      <c r="CB32" s="236"/>
      <c r="CC32" s="236"/>
      <c r="CD32" s="236"/>
      <c r="CE32" s="236"/>
      <c r="CF32" s="236"/>
      <c r="CG32" s="236"/>
      <c r="CH32" s="236"/>
      <c r="CI32" s="236"/>
      <c r="CJ32" s="236"/>
      <c r="CK32" s="236"/>
      <c r="CL32" s="236"/>
      <c r="CM32" s="236"/>
      <c r="CN32" s="236"/>
      <c r="CO32" s="236"/>
    </row>
    <row r="33" spans="3:93" x14ac:dyDescent="0.2">
      <c r="AZ33" s="230" t="str">
        <f>' RINCIAN PROG TAHUNAN'!Q31</f>
        <v/>
      </c>
      <c r="BA33" s="230" t="str">
        <f>' RINCIAN PROG TAHUNAN'!R31</f>
        <v/>
      </c>
      <c r="BB33" s="231" t="str">
        <f>' RINCIAN PROG TAHUNAN'!S31</f>
        <v/>
      </c>
      <c r="BC33" s="230" t="str">
        <f>' RINCIAN PROG TAHUNAN'!T31</f>
        <v/>
      </c>
      <c r="BD33" s="231" t="str">
        <f>' RINCIAN PROG TAHUNAN'!U31</f>
        <v/>
      </c>
      <c r="BJ33" s="230" t="str">
        <f>' RINCIAN PROG TAHUNAN'!Y31</f>
        <v/>
      </c>
      <c r="BK33" s="231" t="str">
        <f>' RINCIAN PROG TAHUNAN'!Z31</f>
        <v/>
      </c>
      <c r="BL33" s="231" t="str">
        <f>' RINCIAN PROG TAHUNAN'!AA31</f>
        <v/>
      </c>
      <c r="BM33" s="230" t="str">
        <f>' RINCIAN PROG TAHUNAN'!AB31</f>
        <v/>
      </c>
      <c r="BN33" s="231" t="str">
        <f>' RINCIAN PROG TAHUNAN'!AC31</f>
        <v/>
      </c>
      <c r="BO33" s="230"/>
      <c r="BP33" s="230"/>
      <c r="BQ33" s="231"/>
      <c r="BR33" s="231"/>
      <c r="BS33" s="230"/>
      <c r="BT33" s="231"/>
      <c r="BU33" s="230"/>
      <c r="BV33" s="230"/>
      <c r="BW33" s="230"/>
      <c r="BX33" s="231"/>
      <c r="BY33" s="230"/>
      <c r="BZ33" s="231"/>
      <c r="CA33" s="230"/>
      <c r="CB33" s="236"/>
      <c r="CC33" s="236"/>
      <c r="CD33" s="236"/>
      <c r="CE33" s="236"/>
      <c r="CF33" s="236"/>
      <c r="CG33" s="236"/>
      <c r="CH33" s="236"/>
      <c r="CI33" s="236"/>
      <c r="CJ33" s="236"/>
      <c r="CK33" s="236"/>
      <c r="CL33" s="236"/>
      <c r="CM33" s="236"/>
      <c r="CN33" s="236"/>
      <c r="CO33" s="236"/>
    </row>
    <row r="34" spans="3:93" x14ac:dyDescent="0.2">
      <c r="AZ34" s="230" t="str">
        <f>' RINCIAN PROG TAHUNAN'!Q32</f>
        <v/>
      </c>
      <c r="BA34" s="230" t="str">
        <f>' RINCIAN PROG TAHUNAN'!R32</f>
        <v/>
      </c>
      <c r="BB34" s="231" t="str">
        <f>' RINCIAN PROG TAHUNAN'!S32</f>
        <v/>
      </c>
      <c r="BC34" s="230" t="str">
        <f>' RINCIAN PROG TAHUNAN'!T32</f>
        <v/>
      </c>
      <c r="BD34" s="231" t="str">
        <f>' RINCIAN PROG TAHUNAN'!U32</f>
        <v/>
      </c>
      <c r="BJ34" s="230" t="str">
        <f>' RINCIAN PROG TAHUNAN'!Y32</f>
        <v/>
      </c>
      <c r="BK34" s="231" t="str">
        <f>' RINCIAN PROG TAHUNAN'!Z32</f>
        <v/>
      </c>
      <c r="BL34" s="231" t="str">
        <f>' RINCIAN PROG TAHUNAN'!AA32</f>
        <v/>
      </c>
      <c r="BM34" s="230" t="str">
        <f>' RINCIAN PROG TAHUNAN'!AB32</f>
        <v/>
      </c>
      <c r="BN34" s="231" t="str">
        <f>' RINCIAN PROG TAHUNAN'!AC32</f>
        <v/>
      </c>
      <c r="BO34" s="230"/>
      <c r="BP34" s="230"/>
      <c r="BQ34" s="231"/>
      <c r="BR34" s="231"/>
      <c r="BS34" s="230"/>
      <c r="BT34" s="231"/>
      <c r="BU34" s="230"/>
      <c r="BV34" s="230"/>
      <c r="BW34" s="230"/>
      <c r="BX34" s="231"/>
      <c r="BY34" s="230"/>
      <c r="BZ34" s="231"/>
      <c r="CA34" s="230"/>
      <c r="CB34" s="236"/>
      <c r="CC34" s="236"/>
      <c r="CD34" s="236"/>
      <c r="CE34" s="236"/>
      <c r="CF34" s="236"/>
      <c r="CG34" s="236"/>
      <c r="CH34" s="236"/>
      <c r="CI34" s="236"/>
      <c r="CJ34" s="236"/>
      <c r="CK34" s="236"/>
      <c r="CL34" s="236"/>
      <c r="CM34" s="236"/>
      <c r="CN34" s="236"/>
      <c r="CO34" s="236"/>
    </row>
    <row r="35" spans="3:93" x14ac:dyDescent="0.2">
      <c r="C35" t="str">
        <f>IF('DATA AWAL'!$D$13="","","Mengetahui,")</f>
        <v>Mengetahui,</v>
      </c>
      <c r="N35" s="239" t="str">
        <f>IF('DATA AWAL'!$D$11="","",'DATA AWAL'!$D$11&amp;", "&amp;'DATA AWAL'!$D$12)</f>
        <v>Purwokerto, 17 Juli 2017</v>
      </c>
      <c r="AZ35" s="230" t="str">
        <f>' RINCIAN PROG TAHUNAN'!Q33</f>
        <v/>
      </c>
      <c r="BA35" s="230" t="str">
        <f>' RINCIAN PROG TAHUNAN'!R33</f>
        <v/>
      </c>
      <c r="BB35" s="231" t="str">
        <f>' RINCIAN PROG TAHUNAN'!S33</f>
        <v/>
      </c>
      <c r="BC35" s="230" t="str">
        <f>' RINCIAN PROG TAHUNAN'!T33</f>
        <v/>
      </c>
      <c r="BD35" s="231" t="str">
        <f>' RINCIAN PROG TAHUNAN'!U33</f>
        <v/>
      </c>
      <c r="BJ35" s="230" t="str">
        <f>' RINCIAN PROG TAHUNAN'!Y33</f>
        <v/>
      </c>
      <c r="BK35" s="231" t="str">
        <f>' RINCIAN PROG TAHUNAN'!Z33</f>
        <v/>
      </c>
      <c r="BL35" s="231" t="str">
        <f>' RINCIAN PROG TAHUNAN'!AA33</f>
        <v/>
      </c>
      <c r="BM35" s="230" t="str">
        <f>' RINCIAN PROG TAHUNAN'!AB33</f>
        <v/>
      </c>
      <c r="BN35" s="231" t="str">
        <f>' RINCIAN PROG TAHUNAN'!AC33</f>
        <v/>
      </c>
      <c r="BO35" s="236"/>
      <c r="BP35" s="230" t="str">
        <f t="shared" ref="BP35:BP47" si="22">IF(AW35="","",VLOOKUP($AW35,$AZ$18:$BD$47,2,FALSE))</f>
        <v/>
      </c>
      <c r="BQ35" s="231" t="str">
        <f t="shared" ref="BQ35:BQ47" si="23">IF(AW35="","",VLOOKUP($AW35,$AZ$18:$BD$47,3,FALSE))</f>
        <v/>
      </c>
      <c r="BR35" s="230" t="str">
        <f t="shared" ref="BR35:BR47" si="24">IF(AW35="","",VLOOKUP($AW35,$AZ$18:$BD$47,4,FALSE))</f>
        <v/>
      </c>
      <c r="BS35" s="230" t="str">
        <f t="shared" ref="BS35:BS47" si="25">IF(AW35="","",VLOOKUP($AW35,$AZ$18:$BD$47,5,FALSE))</f>
        <v/>
      </c>
      <c r="BT35" s="230"/>
      <c r="BU35" s="230"/>
      <c r="BV35" s="230"/>
      <c r="BW35" s="230"/>
      <c r="BX35" s="230"/>
      <c r="BY35" s="230"/>
      <c r="BZ35" s="230"/>
      <c r="CA35" s="230"/>
      <c r="CB35" s="236"/>
      <c r="CC35" s="236"/>
      <c r="CD35" s="236"/>
      <c r="CE35" s="236"/>
      <c r="CF35" s="236"/>
      <c r="CG35" s="236"/>
      <c r="CH35" s="236"/>
      <c r="CI35" s="236"/>
      <c r="CJ35" s="236"/>
      <c r="CK35" s="236"/>
      <c r="CL35" s="236"/>
      <c r="CM35" s="236"/>
      <c r="CN35" s="236"/>
      <c r="CO35" s="236"/>
    </row>
    <row r="36" spans="3:93" x14ac:dyDescent="0.2">
      <c r="C36" s="340" t="str">
        <f>IF('DATA AWAL'!$D$13="","",'DATA AWAL'!$B$13&amp;" "&amp;'DATA AWAL'!$D$4&amp;" ,")</f>
        <v>KEPALA SEKOLAH SMAN 2 PURWOKERTO ,</v>
      </c>
      <c r="D36" s="340"/>
      <c r="E36" s="340"/>
      <c r="N36" s="340" t="str">
        <f>IF('DATA AWAL'!$B$5="","",'DATA AWAL'!$B$5&amp;" "&amp;'DATA AWAL'!$B$7&amp;" "&amp;'DATA AWAL'!$D$7&amp;",")</f>
        <v>GURU MATA PELAJARAN Pendidikan Pancasila dan Kewarganegaraan,</v>
      </c>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Z36" s="230" t="str">
        <f>' RINCIAN PROG TAHUNAN'!Q34</f>
        <v/>
      </c>
      <c r="BA36" s="230" t="str">
        <f>' RINCIAN PROG TAHUNAN'!R34</f>
        <v/>
      </c>
      <c r="BB36" s="231" t="str">
        <f>' RINCIAN PROG TAHUNAN'!S34</f>
        <v/>
      </c>
      <c r="BC36" s="230" t="str">
        <f>' RINCIAN PROG TAHUNAN'!T34</f>
        <v/>
      </c>
      <c r="BD36" s="231" t="str">
        <f>' RINCIAN PROG TAHUNAN'!U34</f>
        <v/>
      </c>
      <c r="BJ36" s="230" t="str">
        <f>' RINCIAN PROG TAHUNAN'!Y34</f>
        <v/>
      </c>
      <c r="BK36" s="231" t="str">
        <f>' RINCIAN PROG TAHUNAN'!Z34</f>
        <v/>
      </c>
      <c r="BL36" s="231" t="str">
        <f>' RINCIAN PROG TAHUNAN'!AA34</f>
        <v/>
      </c>
      <c r="BM36" s="230" t="str">
        <f>' RINCIAN PROG TAHUNAN'!AB34</f>
        <v/>
      </c>
      <c r="BN36" s="231" t="str">
        <f>' RINCIAN PROG TAHUNAN'!AC34</f>
        <v/>
      </c>
      <c r="BO36" s="236"/>
      <c r="BP36" s="230" t="str">
        <f t="shared" si="22"/>
        <v/>
      </c>
      <c r="BQ36" s="231" t="str">
        <f t="shared" si="23"/>
        <v/>
      </c>
      <c r="BR36" s="230" t="str">
        <f t="shared" si="24"/>
        <v/>
      </c>
      <c r="BS36" s="230" t="str">
        <f t="shared" si="25"/>
        <v/>
      </c>
      <c r="BT36" s="230"/>
      <c r="BU36" s="230"/>
      <c r="BV36" s="230"/>
      <c r="BW36" s="230"/>
      <c r="BX36" s="230"/>
      <c r="BY36" s="230"/>
      <c r="BZ36" s="230"/>
      <c r="CA36" s="230"/>
      <c r="CB36" s="236"/>
      <c r="CC36" s="236"/>
      <c r="CD36" s="236"/>
      <c r="CE36" s="236"/>
      <c r="CF36" s="236"/>
      <c r="CG36" s="236"/>
      <c r="CH36" s="236"/>
      <c r="CI36" s="236"/>
      <c r="CJ36" s="236"/>
      <c r="CK36" s="236"/>
      <c r="CL36" s="236"/>
      <c r="CM36" s="236"/>
      <c r="CN36" s="236"/>
      <c r="CO36" s="236"/>
    </row>
    <row r="37" spans="3:93" x14ac:dyDescent="0.2">
      <c r="AZ37" s="230" t="str">
        <f>' RINCIAN PROG TAHUNAN'!Q35</f>
        <v/>
      </c>
      <c r="BA37" s="230" t="str">
        <f>' RINCIAN PROG TAHUNAN'!R35</f>
        <v/>
      </c>
      <c r="BB37" s="231" t="str">
        <f>' RINCIAN PROG TAHUNAN'!S35</f>
        <v/>
      </c>
      <c r="BC37" s="230" t="str">
        <f>' RINCIAN PROG TAHUNAN'!T35</f>
        <v/>
      </c>
      <c r="BD37" s="231" t="str">
        <f>' RINCIAN PROG TAHUNAN'!U35</f>
        <v/>
      </c>
      <c r="BJ37" s="230" t="str">
        <f>' RINCIAN PROG TAHUNAN'!Y35</f>
        <v/>
      </c>
      <c r="BK37" s="231" t="str">
        <f>' RINCIAN PROG TAHUNAN'!Z35</f>
        <v/>
      </c>
      <c r="BL37" s="231" t="str">
        <f>' RINCIAN PROG TAHUNAN'!AA35</f>
        <v/>
      </c>
      <c r="BM37" s="230" t="str">
        <f>' RINCIAN PROG TAHUNAN'!AB35</f>
        <v/>
      </c>
      <c r="BN37" s="231" t="str">
        <f>' RINCIAN PROG TAHUNAN'!AC35</f>
        <v/>
      </c>
      <c r="BO37" s="236"/>
      <c r="BP37" s="230" t="str">
        <f t="shared" si="22"/>
        <v/>
      </c>
      <c r="BQ37" s="231" t="str">
        <f t="shared" si="23"/>
        <v/>
      </c>
      <c r="BR37" s="230" t="str">
        <f t="shared" si="24"/>
        <v/>
      </c>
      <c r="BS37" s="230" t="str">
        <f t="shared" si="25"/>
        <v/>
      </c>
      <c r="BT37" s="230"/>
      <c r="BU37" s="230"/>
      <c r="BV37" s="230"/>
      <c r="BW37" s="230"/>
      <c r="BX37" s="230"/>
      <c r="BY37" s="230"/>
      <c r="BZ37" s="230"/>
      <c r="CA37" s="230"/>
      <c r="CB37" s="236"/>
      <c r="CC37" s="236"/>
      <c r="CD37" s="236"/>
      <c r="CE37" s="236"/>
      <c r="CF37" s="236"/>
      <c r="CG37" s="236"/>
      <c r="CH37" s="236"/>
      <c r="CI37" s="236"/>
      <c r="CJ37" s="236"/>
      <c r="CK37" s="236"/>
      <c r="CL37" s="236"/>
      <c r="CM37" s="236"/>
      <c r="CN37" s="236"/>
      <c r="CO37" s="236"/>
    </row>
    <row r="38" spans="3:93" x14ac:dyDescent="0.2">
      <c r="AZ38" s="230" t="str">
        <f>' RINCIAN PROG TAHUNAN'!Q36</f>
        <v/>
      </c>
      <c r="BA38" s="230" t="str">
        <f>' RINCIAN PROG TAHUNAN'!R36</f>
        <v/>
      </c>
      <c r="BB38" s="231" t="str">
        <f>' RINCIAN PROG TAHUNAN'!S36</f>
        <v/>
      </c>
      <c r="BC38" s="230" t="str">
        <f>' RINCIAN PROG TAHUNAN'!T36</f>
        <v/>
      </c>
      <c r="BD38" s="231" t="str">
        <f>' RINCIAN PROG TAHUNAN'!U36</f>
        <v/>
      </c>
      <c r="BJ38" s="230" t="str">
        <f>' RINCIAN PROG TAHUNAN'!Y36</f>
        <v/>
      </c>
      <c r="BK38" s="231" t="str">
        <f>' RINCIAN PROG TAHUNAN'!Z36</f>
        <v/>
      </c>
      <c r="BL38" s="231" t="str">
        <f>' RINCIAN PROG TAHUNAN'!AA36</f>
        <v/>
      </c>
      <c r="BM38" s="230" t="str">
        <f>' RINCIAN PROG TAHUNAN'!AB36</f>
        <v/>
      </c>
      <c r="BN38" s="231" t="str">
        <f>' RINCIAN PROG TAHUNAN'!AC36</f>
        <v/>
      </c>
      <c r="BO38" s="236"/>
      <c r="BP38" s="230" t="str">
        <f t="shared" si="22"/>
        <v/>
      </c>
      <c r="BQ38" s="231" t="str">
        <f t="shared" si="23"/>
        <v/>
      </c>
      <c r="BR38" s="230" t="str">
        <f t="shared" si="24"/>
        <v/>
      </c>
      <c r="BS38" s="230" t="str">
        <f t="shared" si="25"/>
        <v/>
      </c>
      <c r="BT38" s="230"/>
      <c r="BU38" s="230"/>
      <c r="BV38" s="230"/>
      <c r="BW38" s="230"/>
      <c r="BX38" s="230"/>
      <c r="BY38" s="230"/>
      <c r="BZ38" s="230"/>
      <c r="CA38" s="230"/>
      <c r="CB38" s="236"/>
      <c r="CC38" s="236"/>
      <c r="CD38" s="236"/>
      <c r="CE38" s="236"/>
      <c r="CF38" s="236"/>
      <c r="CG38" s="236"/>
      <c r="CH38" s="236"/>
      <c r="CI38" s="236"/>
      <c r="CJ38" s="236"/>
      <c r="CK38" s="236"/>
      <c r="CL38" s="236"/>
      <c r="CM38" s="236"/>
      <c r="CN38" s="236"/>
      <c r="CO38" s="236"/>
    </row>
    <row r="39" spans="3:93" x14ac:dyDescent="0.2">
      <c r="AZ39" s="230" t="str">
        <f>' RINCIAN PROG TAHUNAN'!Q37</f>
        <v/>
      </c>
      <c r="BA39" s="230" t="str">
        <f>' RINCIAN PROG TAHUNAN'!R37</f>
        <v/>
      </c>
      <c r="BB39" s="231" t="str">
        <f>' RINCIAN PROG TAHUNAN'!S37</f>
        <v/>
      </c>
      <c r="BC39" s="230" t="str">
        <f>' RINCIAN PROG TAHUNAN'!T37</f>
        <v/>
      </c>
      <c r="BD39" s="231" t="str">
        <f>' RINCIAN PROG TAHUNAN'!U37</f>
        <v/>
      </c>
      <c r="BJ39" s="230" t="str">
        <f>' RINCIAN PROG TAHUNAN'!Y37</f>
        <v/>
      </c>
      <c r="BK39" s="231" t="str">
        <f>' RINCIAN PROG TAHUNAN'!Z37</f>
        <v/>
      </c>
      <c r="BL39" s="231" t="str">
        <f>' RINCIAN PROG TAHUNAN'!AA37</f>
        <v/>
      </c>
      <c r="BM39" s="230" t="str">
        <f>' RINCIAN PROG TAHUNAN'!AB37</f>
        <v/>
      </c>
      <c r="BN39" s="231" t="str">
        <f>' RINCIAN PROG TAHUNAN'!AC37</f>
        <v/>
      </c>
      <c r="BO39" s="236"/>
      <c r="BP39" s="230" t="str">
        <f t="shared" si="22"/>
        <v/>
      </c>
      <c r="BQ39" s="231" t="str">
        <f t="shared" si="23"/>
        <v/>
      </c>
      <c r="BR39" s="230" t="str">
        <f t="shared" si="24"/>
        <v/>
      </c>
      <c r="BS39" s="230" t="str">
        <f t="shared" si="25"/>
        <v/>
      </c>
      <c r="BT39" s="230"/>
      <c r="BU39" s="230"/>
      <c r="BV39" s="230"/>
      <c r="BW39" s="230"/>
      <c r="BX39" s="230"/>
      <c r="BY39" s="230"/>
      <c r="BZ39" s="230"/>
      <c r="CA39" s="230"/>
      <c r="CB39" s="236"/>
      <c r="CC39" s="236"/>
      <c r="CD39" s="236"/>
      <c r="CE39" s="236"/>
      <c r="CF39" s="236"/>
      <c r="CG39" s="236"/>
      <c r="CH39" s="236"/>
      <c r="CI39" s="236"/>
      <c r="CJ39" s="236"/>
      <c r="CK39" s="236"/>
      <c r="CL39" s="236"/>
      <c r="CM39" s="236"/>
      <c r="CN39" s="236"/>
      <c r="CO39" s="236"/>
    </row>
    <row r="40" spans="3:93" x14ac:dyDescent="0.2">
      <c r="C40" t="str">
        <f>IF('DATA AWAL'!$D$13="","",'DATA AWAL'!$D$13)</f>
        <v>Drs. H. TOHAR, M.Si</v>
      </c>
      <c r="N40" t="str">
        <f>IF('DATA AWAL'!$D$5="","",'DATA AWAL'!$D$5)</f>
        <v>LANGGENG HADI P.</v>
      </c>
      <c r="AZ40" s="230" t="str">
        <f>' RINCIAN PROG TAHUNAN'!Q38</f>
        <v/>
      </c>
      <c r="BA40" s="230" t="str">
        <f>' RINCIAN PROG TAHUNAN'!R38</f>
        <v/>
      </c>
      <c r="BB40" s="231" t="str">
        <f>' RINCIAN PROG TAHUNAN'!S38</f>
        <v/>
      </c>
      <c r="BC40" s="230" t="str">
        <f>' RINCIAN PROG TAHUNAN'!T38</f>
        <v/>
      </c>
      <c r="BD40" s="231" t="str">
        <f>' RINCIAN PROG TAHUNAN'!U38</f>
        <v/>
      </c>
      <c r="BJ40" s="230" t="str">
        <f>' RINCIAN PROG TAHUNAN'!Y38</f>
        <v/>
      </c>
      <c r="BK40" s="231" t="str">
        <f>' RINCIAN PROG TAHUNAN'!Z38</f>
        <v/>
      </c>
      <c r="BL40" s="231" t="str">
        <f>' RINCIAN PROG TAHUNAN'!AA38</f>
        <v/>
      </c>
      <c r="BM40" s="230" t="str">
        <f>' RINCIAN PROG TAHUNAN'!AB38</f>
        <v/>
      </c>
      <c r="BN40" s="231" t="str">
        <f>' RINCIAN PROG TAHUNAN'!AC38</f>
        <v/>
      </c>
      <c r="BO40" s="236"/>
      <c r="BP40" s="230" t="str">
        <f t="shared" si="22"/>
        <v/>
      </c>
      <c r="BQ40" s="231" t="str">
        <f t="shared" si="23"/>
        <v/>
      </c>
      <c r="BR40" s="230" t="str">
        <f t="shared" si="24"/>
        <v/>
      </c>
      <c r="BS40" s="230" t="str">
        <f t="shared" si="25"/>
        <v/>
      </c>
      <c r="BT40" s="230"/>
      <c r="BU40" s="230"/>
      <c r="BV40" s="230"/>
      <c r="BW40" s="230"/>
      <c r="BX40" s="230"/>
      <c r="BY40" s="230"/>
      <c r="BZ40" s="230"/>
      <c r="CA40" s="230"/>
      <c r="CB40" s="236"/>
      <c r="CC40" s="236"/>
      <c r="CD40" s="236"/>
      <c r="CE40" s="236"/>
      <c r="CF40" s="236"/>
      <c r="CG40" s="236"/>
      <c r="CH40" s="236"/>
      <c r="CI40" s="236"/>
      <c r="CJ40" s="236"/>
      <c r="CK40" s="236"/>
      <c r="CL40" s="236"/>
      <c r="CM40" s="236"/>
      <c r="CN40" s="236"/>
      <c r="CO40" s="236"/>
    </row>
    <row r="41" spans="3:93" x14ac:dyDescent="0.2">
      <c r="C41" t="str">
        <f>IF('DATA AWAL'!$D$14="","",'DATA AWAL'!$B$14&amp;". "&amp;'DATA AWAL'!$D$14)</f>
        <v>NIP. 196307101994121002</v>
      </c>
      <c r="N41" t="str">
        <f>IF('DATA AWAL'!$D$6="","",'DATA AWAL'!$B$6&amp;". "&amp;'DATA AWAL'!$D$6)</f>
        <v>NIP. 196906281992031006</v>
      </c>
      <c r="AZ41" s="230" t="str">
        <f>' RINCIAN PROG TAHUNAN'!Q39</f>
        <v/>
      </c>
      <c r="BA41" s="230" t="str">
        <f>' RINCIAN PROG TAHUNAN'!R39</f>
        <v/>
      </c>
      <c r="BB41" s="231" t="str">
        <f>' RINCIAN PROG TAHUNAN'!S39</f>
        <v/>
      </c>
      <c r="BC41" s="230" t="str">
        <f>' RINCIAN PROG TAHUNAN'!T39</f>
        <v/>
      </c>
      <c r="BD41" s="231" t="str">
        <f>' RINCIAN PROG TAHUNAN'!U39</f>
        <v/>
      </c>
      <c r="BJ41" s="230" t="str">
        <f>' RINCIAN PROG TAHUNAN'!Y39</f>
        <v/>
      </c>
      <c r="BK41" s="231" t="str">
        <f>' RINCIAN PROG TAHUNAN'!Z39</f>
        <v/>
      </c>
      <c r="BL41" s="231" t="str">
        <f>' RINCIAN PROG TAHUNAN'!AA39</f>
        <v/>
      </c>
      <c r="BM41" s="230" t="str">
        <f>' RINCIAN PROG TAHUNAN'!AB39</f>
        <v/>
      </c>
      <c r="BN41" s="231" t="str">
        <f>' RINCIAN PROG TAHUNAN'!AC39</f>
        <v/>
      </c>
      <c r="BO41" s="236"/>
      <c r="BP41" s="230" t="str">
        <f t="shared" si="22"/>
        <v/>
      </c>
      <c r="BQ41" s="231" t="str">
        <f t="shared" si="23"/>
        <v/>
      </c>
      <c r="BR41" s="230" t="str">
        <f t="shared" si="24"/>
        <v/>
      </c>
      <c r="BS41" s="230" t="str">
        <f t="shared" si="25"/>
        <v/>
      </c>
      <c r="BT41" s="230"/>
      <c r="BU41" s="230"/>
      <c r="BV41" s="230"/>
      <c r="BW41" s="230"/>
      <c r="BX41" s="230"/>
      <c r="BY41" s="230"/>
      <c r="BZ41" s="230"/>
      <c r="CA41" s="230"/>
      <c r="CB41" s="236"/>
      <c r="CC41" s="236"/>
      <c r="CD41" s="236"/>
      <c r="CE41" s="236"/>
      <c r="CF41" s="236"/>
      <c r="CG41" s="236"/>
      <c r="CH41" s="236"/>
      <c r="CI41" s="236"/>
      <c r="CJ41" s="236"/>
      <c r="CK41" s="236"/>
      <c r="CL41" s="236"/>
      <c r="CM41" s="236"/>
      <c r="CN41" s="236"/>
      <c r="CO41" s="236"/>
    </row>
    <row r="42" spans="3:93" x14ac:dyDescent="0.2">
      <c r="AZ42" s="230" t="str">
        <f>' RINCIAN PROG TAHUNAN'!Q40</f>
        <v/>
      </c>
      <c r="BA42" s="230" t="str">
        <f>' RINCIAN PROG TAHUNAN'!R40</f>
        <v/>
      </c>
      <c r="BB42" s="231" t="str">
        <f>' RINCIAN PROG TAHUNAN'!S40</f>
        <v/>
      </c>
      <c r="BC42" s="230" t="str">
        <f>' RINCIAN PROG TAHUNAN'!T40</f>
        <v/>
      </c>
      <c r="BD42" s="231" t="str">
        <f>' RINCIAN PROG TAHUNAN'!U40</f>
        <v/>
      </c>
      <c r="BJ42" s="230" t="str">
        <f>' RINCIAN PROG TAHUNAN'!Y40</f>
        <v/>
      </c>
      <c r="BK42" s="231" t="str">
        <f>' RINCIAN PROG TAHUNAN'!Z40</f>
        <v/>
      </c>
      <c r="BL42" s="231" t="str">
        <f>' RINCIAN PROG TAHUNAN'!AA40</f>
        <v/>
      </c>
      <c r="BM42" s="230" t="str">
        <f>' RINCIAN PROG TAHUNAN'!AB40</f>
        <v/>
      </c>
      <c r="BN42" s="231" t="str">
        <f>' RINCIAN PROG TAHUNAN'!AC40</f>
        <v/>
      </c>
      <c r="BO42" s="236"/>
      <c r="BP42" s="230" t="str">
        <f t="shared" si="22"/>
        <v/>
      </c>
      <c r="BQ42" s="231" t="str">
        <f t="shared" si="23"/>
        <v/>
      </c>
      <c r="BR42" s="230" t="str">
        <f t="shared" si="24"/>
        <v/>
      </c>
      <c r="BS42" s="230" t="str">
        <f t="shared" si="25"/>
        <v/>
      </c>
      <c r="BT42" s="230"/>
      <c r="BU42" s="230"/>
      <c r="BV42" s="230"/>
      <c r="BW42" s="230"/>
      <c r="BX42" s="230"/>
      <c r="BY42" s="230"/>
      <c r="BZ42" s="230"/>
      <c r="CA42" s="230"/>
      <c r="CB42" s="236"/>
      <c r="CC42" s="236"/>
      <c r="CD42" s="236"/>
      <c r="CE42" s="236"/>
      <c r="CF42" s="236"/>
      <c r="CG42" s="236"/>
      <c r="CH42" s="236"/>
      <c r="CI42" s="236"/>
      <c r="CJ42" s="236"/>
      <c r="CK42" s="236"/>
      <c r="CL42" s="236"/>
      <c r="CM42" s="236"/>
      <c r="CN42" s="236"/>
      <c r="CO42" s="236"/>
    </row>
    <row r="43" spans="3:93" x14ac:dyDescent="0.2">
      <c r="AZ43" s="230" t="str">
        <f>' RINCIAN PROG TAHUNAN'!Q41</f>
        <v/>
      </c>
      <c r="BA43" s="230" t="str">
        <f>' RINCIAN PROG TAHUNAN'!R41</f>
        <v/>
      </c>
      <c r="BB43" s="231" t="str">
        <f>' RINCIAN PROG TAHUNAN'!S41</f>
        <v/>
      </c>
      <c r="BC43" s="230" t="str">
        <f>' RINCIAN PROG TAHUNAN'!T41</f>
        <v/>
      </c>
      <c r="BD43" s="231" t="str">
        <f>' RINCIAN PROG TAHUNAN'!U41</f>
        <v/>
      </c>
      <c r="BJ43" s="230" t="str">
        <f>' RINCIAN PROG TAHUNAN'!Y41</f>
        <v/>
      </c>
      <c r="BK43" s="231" t="str">
        <f>' RINCIAN PROG TAHUNAN'!Z41</f>
        <v/>
      </c>
      <c r="BL43" s="231" t="str">
        <f>' RINCIAN PROG TAHUNAN'!AA41</f>
        <v/>
      </c>
      <c r="BM43" s="230" t="str">
        <f>' RINCIAN PROG TAHUNAN'!AB41</f>
        <v/>
      </c>
      <c r="BN43" s="231" t="str">
        <f>' RINCIAN PROG TAHUNAN'!AC41</f>
        <v/>
      </c>
      <c r="BO43" s="236"/>
      <c r="BP43" s="230" t="str">
        <f t="shared" si="22"/>
        <v/>
      </c>
      <c r="BQ43" s="231" t="str">
        <f t="shared" si="23"/>
        <v/>
      </c>
      <c r="BR43" s="230" t="str">
        <f t="shared" si="24"/>
        <v/>
      </c>
      <c r="BS43" s="230" t="str">
        <f t="shared" si="25"/>
        <v/>
      </c>
      <c r="BT43" s="230"/>
      <c r="BU43" s="230"/>
      <c r="BV43" s="230"/>
      <c r="BW43" s="230"/>
      <c r="BX43" s="230"/>
      <c r="BY43" s="230"/>
      <c r="BZ43" s="230"/>
      <c r="CA43" s="230"/>
      <c r="CB43" s="236"/>
      <c r="CC43" s="236"/>
      <c r="CD43" s="236"/>
      <c r="CE43" s="236"/>
      <c r="CF43" s="236"/>
      <c r="CG43" s="236"/>
      <c r="CH43" s="236"/>
      <c r="CI43" s="236"/>
      <c r="CJ43" s="236"/>
      <c r="CK43" s="236"/>
      <c r="CL43" s="236"/>
      <c r="CM43" s="236"/>
      <c r="CN43" s="236"/>
      <c r="CO43" s="236"/>
    </row>
    <row r="44" spans="3:93" x14ac:dyDescent="0.2">
      <c r="AZ44" s="230" t="str">
        <f>' RINCIAN PROG TAHUNAN'!Q42</f>
        <v/>
      </c>
      <c r="BA44" s="230" t="str">
        <f>' RINCIAN PROG TAHUNAN'!R42</f>
        <v/>
      </c>
      <c r="BB44" s="231" t="str">
        <f>' RINCIAN PROG TAHUNAN'!S42</f>
        <v/>
      </c>
      <c r="BC44" s="230" t="str">
        <f>' RINCIAN PROG TAHUNAN'!T42</f>
        <v/>
      </c>
      <c r="BD44" s="231" t="str">
        <f>' RINCIAN PROG TAHUNAN'!U42</f>
        <v/>
      </c>
      <c r="BJ44" s="230" t="str">
        <f>' RINCIAN PROG TAHUNAN'!Y42</f>
        <v/>
      </c>
      <c r="BK44" s="231" t="str">
        <f>' RINCIAN PROG TAHUNAN'!Z42</f>
        <v/>
      </c>
      <c r="BL44" s="231" t="str">
        <f>' RINCIAN PROG TAHUNAN'!AA42</f>
        <v/>
      </c>
      <c r="BM44" s="230" t="str">
        <f>' RINCIAN PROG TAHUNAN'!AB42</f>
        <v/>
      </c>
      <c r="BN44" s="231" t="str">
        <f>' RINCIAN PROG TAHUNAN'!AC42</f>
        <v/>
      </c>
      <c r="BO44" s="236"/>
      <c r="BP44" s="230" t="str">
        <f t="shared" si="22"/>
        <v/>
      </c>
      <c r="BQ44" s="231" t="str">
        <f t="shared" si="23"/>
        <v/>
      </c>
      <c r="BR44" s="230" t="str">
        <f t="shared" si="24"/>
        <v/>
      </c>
      <c r="BS44" s="230" t="str">
        <f t="shared" si="25"/>
        <v/>
      </c>
      <c r="BT44" s="230"/>
      <c r="BU44" s="230"/>
      <c r="BV44" s="230"/>
      <c r="BW44" s="230"/>
      <c r="BX44" s="230"/>
      <c r="BY44" s="230"/>
      <c r="BZ44" s="230"/>
      <c r="CA44" s="230"/>
      <c r="CB44" s="236"/>
      <c r="CC44" s="236"/>
      <c r="CD44" s="236"/>
      <c r="CE44" s="236"/>
      <c r="CF44" s="236"/>
      <c r="CG44" s="236"/>
      <c r="CH44" s="236"/>
      <c r="CI44" s="236"/>
      <c r="CJ44" s="236"/>
      <c r="CK44" s="236"/>
      <c r="CL44" s="236"/>
      <c r="CM44" s="236"/>
      <c r="CN44" s="236"/>
      <c r="CO44" s="236"/>
    </row>
    <row r="45" spans="3:93" x14ac:dyDescent="0.2">
      <c r="AZ45" s="230" t="str">
        <f>' RINCIAN PROG TAHUNAN'!Q43</f>
        <v/>
      </c>
      <c r="BA45" s="230" t="str">
        <f>' RINCIAN PROG TAHUNAN'!R43</f>
        <v/>
      </c>
      <c r="BB45" s="231" t="str">
        <f>' RINCIAN PROG TAHUNAN'!S43</f>
        <v/>
      </c>
      <c r="BC45" s="230" t="str">
        <f>' RINCIAN PROG TAHUNAN'!T43</f>
        <v/>
      </c>
      <c r="BD45" s="231" t="str">
        <f>' RINCIAN PROG TAHUNAN'!U43</f>
        <v/>
      </c>
      <c r="BJ45" s="230" t="str">
        <f>' RINCIAN PROG TAHUNAN'!Y43</f>
        <v/>
      </c>
      <c r="BK45" s="231" t="str">
        <f>' RINCIAN PROG TAHUNAN'!Z43</f>
        <v/>
      </c>
      <c r="BL45" s="231" t="str">
        <f>' RINCIAN PROG TAHUNAN'!AA43</f>
        <v/>
      </c>
      <c r="BM45" s="230" t="str">
        <f>' RINCIAN PROG TAHUNAN'!AB43</f>
        <v/>
      </c>
      <c r="BN45" s="231" t="str">
        <f>' RINCIAN PROG TAHUNAN'!AC43</f>
        <v/>
      </c>
      <c r="BO45" s="236"/>
      <c r="BP45" s="230" t="str">
        <f t="shared" si="22"/>
        <v/>
      </c>
      <c r="BQ45" s="231" t="str">
        <f t="shared" si="23"/>
        <v/>
      </c>
      <c r="BR45" s="230" t="str">
        <f t="shared" si="24"/>
        <v/>
      </c>
      <c r="BS45" s="230" t="str">
        <f t="shared" si="25"/>
        <v/>
      </c>
      <c r="BT45" s="230"/>
      <c r="BU45" s="230"/>
      <c r="BV45" s="230"/>
      <c r="BW45" s="230"/>
      <c r="BX45" s="230"/>
      <c r="BY45" s="230"/>
      <c r="BZ45" s="230"/>
      <c r="CA45" s="230"/>
      <c r="CB45" s="236"/>
      <c r="CC45" s="236"/>
      <c r="CD45" s="236"/>
      <c r="CE45" s="236"/>
      <c r="CF45" s="236"/>
      <c r="CG45" s="236"/>
      <c r="CH45" s="236"/>
      <c r="CI45" s="236"/>
      <c r="CJ45" s="236"/>
      <c r="CK45" s="236"/>
      <c r="CL45" s="236"/>
      <c r="CM45" s="236"/>
      <c r="CN45" s="236"/>
      <c r="CO45" s="236"/>
    </row>
    <row r="46" spans="3:93" x14ac:dyDescent="0.2">
      <c r="AZ46" s="230" t="str">
        <f>' RINCIAN PROG TAHUNAN'!Q44</f>
        <v/>
      </c>
      <c r="BA46" s="230" t="str">
        <f>' RINCIAN PROG TAHUNAN'!R44</f>
        <v/>
      </c>
      <c r="BB46" s="231" t="str">
        <f>' RINCIAN PROG TAHUNAN'!S44</f>
        <v/>
      </c>
      <c r="BC46" s="230" t="str">
        <f>' RINCIAN PROG TAHUNAN'!T44</f>
        <v/>
      </c>
      <c r="BD46" s="231" t="str">
        <f>' RINCIAN PROG TAHUNAN'!U44</f>
        <v/>
      </c>
      <c r="BJ46" s="230" t="str">
        <f>' RINCIAN PROG TAHUNAN'!Y44</f>
        <v/>
      </c>
      <c r="BK46" s="231" t="str">
        <f>' RINCIAN PROG TAHUNAN'!Z44</f>
        <v/>
      </c>
      <c r="BL46" s="231" t="str">
        <f>' RINCIAN PROG TAHUNAN'!AA44</f>
        <v/>
      </c>
      <c r="BM46" s="230" t="str">
        <f>' RINCIAN PROG TAHUNAN'!AB44</f>
        <v/>
      </c>
      <c r="BN46" s="231" t="str">
        <f>' RINCIAN PROG TAHUNAN'!AC44</f>
        <v/>
      </c>
      <c r="BO46" s="236"/>
      <c r="BP46" s="230" t="str">
        <f t="shared" si="22"/>
        <v/>
      </c>
      <c r="BQ46" s="231" t="str">
        <f t="shared" si="23"/>
        <v/>
      </c>
      <c r="BR46" s="230" t="str">
        <f t="shared" si="24"/>
        <v/>
      </c>
      <c r="BS46" s="230" t="str">
        <f t="shared" si="25"/>
        <v/>
      </c>
      <c r="BT46" s="230"/>
      <c r="BU46" s="230"/>
      <c r="BV46" s="230"/>
      <c r="BW46" s="230"/>
      <c r="BX46" s="230"/>
      <c r="BY46" s="230"/>
      <c r="BZ46" s="230"/>
      <c r="CA46" s="230"/>
      <c r="CB46" s="236"/>
      <c r="CC46" s="236"/>
      <c r="CD46" s="236"/>
      <c r="CE46" s="236"/>
      <c r="CF46" s="236"/>
      <c r="CG46" s="236"/>
      <c r="CH46" s="236"/>
      <c r="CI46" s="236"/>
      <c r="CJ46" s="236"/>
      <c r="CK46" s="236"/>
      <c r="CL46" s="236"/>
      <c r="CM46" s="236"/>
      <c r="CN46" s="236"/>
      <c r="CO46" s="236"/>
    </row>
    <row r="47" spans="3:93" x14ac:dyDescent="0.2">
      <c r="AZ47" s="230" t="str">
        <f>' RINCIAN PROG TAHUNAN'!Q45</f>
        <v/>
      </c>
      <c r="BA47" s="230" t="str">
        <f>' RINCIAN PROG TAHUNAN'!R45</f>
        <v/>
      </c>
      <c r="BB47" s="231" t="str">
        <f>' RINCIAN PROG TAHUNAN'!S45</f>
        <v/>
      </c>
      <c r="BC47" s="230" t="str">
        <f>' RINCIAN PROG TAHUNAN'!T45</f>
        <v/>
      </c>
      <c r="BD47" s="231" t="str">
        <f>' RINCIAN PROG TAHUNAN'!U45</f>
        <v/>
      </c>
      <c r="BJ47" s="230" t="str">
        <f>' RINCIAN PROG TAHUNAN'!Y45</f>
        <v/>
      </c>
      <c r="BK47" s="231" t="str">
        <f>' RINCIAN PROG TAHUNAN'!Z45</f>
        <v/>
      </c>
      <c r="BL47" s="231" t="str">
        <f>' RINCIAN PROG TAHUNAN'!AA45</f>
        <v/>
      </c>
      <c r="BM47" s="230" t="str">
        <f>' RINCIAN PROG TAHUNAN'!AB45</f>
        <v/>
      </c>
      <c r="BN47" s="231" t="str">
        <f>' RINCIAN PROG TAHUNAN'!AC45</f>
        <v/>
      </c>
      <c r="BO47" s="236"/>
      <c r="BP47" s="230" t="str">
        <f t="shared" si="22"/>
        <v/>
      </c>
      <c r="BQ47" s="231" t="str">
        <f t="shared" si="23"/>
        <v/>
      </c>
      <c r="BR47" s="230" t="str">
        <f t="shared" si="24"/>
        <v/>
      </c>
      <c r="BS47" s="230" t="str">
        <f t="shared" si="25"/>
        <v/>
      </c>
      <c r="BT47" s="230"/>
      <c r="BU47" s="230"/>
      <c r="BV47" s="230"/>
      <c r="BW47" s="230"/>
      <c r="BX47" s="230"/>
      <c r="BY47" s="230"/>
      <c r="BZ47" s="230"/>
      <c r="CA47" s="230"/>
      <c r="CB47" s="236"/>
      <c r="CC47" s="236"/>
      <c r="CD47" s="236"/>
      <c r="CE47" s="236"/>
      <c r="CF47" s="236"/>
      <c r="CG47" s="236"/>
      <c r="CH47" s="236"/>
      <c r="CI47" s="236"/>
      <c r="CJ47" s="236"/>
      <c r="CK47" s="236"/>
      <c r="CL47" s="236"/>
      <c r="CM47" s="236"/>
      <c r="CN47" s="236"/>
      <c r="CO47" s="236"/>
    </row>
    <row r="48" spans="3:93" x14ac:dyDescent="0.2">
      <c r="BO48" s="224"/>
      <c r="BP48" s="224"/>
      <c r="BQ48" s="224"/>
    </row>
  </sheetData>
  <mergeCells count="26">
    <mergeCell ref="C36:E36"/>
    <mergeCell ref="N36:AL36"/>
    <mergeCell ref="BP15:BU15"/>
    <mergeCell ref="BV15:CA15"/>
    <mergeCell ref="C14:D17"/>
    <mergeCell ref="X16:AB16"/>
    <mergeCell ref="AC16:AG16"/>
    <mergeCell ref="AH16:AL16"/>
    <mergeCell ref="H14:H15"/>
    <mergeCell ref="H16:H17"/>
    <mergeCell ref="F11:AL11"/>
    <mergeCell ref="F12:AL12"/>
    <mergeCell ref="G14:G17"/>
    <mergeCell ref="S16:W16"/>
    <mergeCell ref="B2:AK2"/>
    <mergeCell ref="I15:M15"/>
    <mergeCell ref="N15:R15"/>
    <mergeCell ref="S15:W15"/>
    <mergeCell ref="X15:AB15"/>
    <mergeCell ref="AC15:AG15"/>
    <mergeCell ref="AH15:AL15"/>
    <mergeCell ref="I14:AL14"/>
    <mergeCell ref="B14:B17"/>
    <mergeCell ref="E14:F17"/>
    <mergeCell ref="I16:M16"/>
    <mergeCell ref="N16:R16"/>
  </mergeCells>
  <conditionalFormatting sqref="F11">
    <cfRule type="expression" dxfId="15" priority="494" stopIfTrue="1">
      <formula>NOT(ISERROR(SEARCH("",#REF!)))</formula>
    </cfRule>
    <cfRule type="expression" dxfId="14" priority="495" stopIfTrue="1">
      <formula>NOT(ISERROR(SEARCH("",$D11)))</formula>
    </cfRule>
  </conditionalFormatting>
  <conditionalFormatting sqref="F12">
    <cfRule type="expression" dxfId="13" priority="1" stopIfTrue="1">
      <formula>NOT(ISERROR(SEARCH("",#REF!)))</formula>
    </cfRule>
    <cfRule type="expression" dxfId="12" priority="2" stopIfTrue="1">
      <formula>NOT(ISERROR(SEARCH("",$D12)))</formula>
    </cfRule>
  </conditionalFormatting>
  <printOptions horizontalCentered="1"/>
  <pageMargins left="0.42" right="0.7" top="0.75" bottom="0.75" header="0.3" footer="0.3"/>
  <pageSetup paperSize="9" scale="78" orientation="landscape" horizontalDpi="4294967293" r:id="rId1"/>
  <colBreaks count="1" manualBreakCount="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O48"/>
  <sheetViews>
    <sheetView showGridLines="0" showRowColHeaders="0" zoomScaleNormal="100" workbookViewId="0">
      <selection activeCell="F9" sqref="F9"/>
    </sheetView>
  </sheetViews>
  <sheetFormatPr defaultColWidth="0" defaultRowHeight="12.75" x14ac:dyDescent="0.2"/>
  <cols>
    <col min="1" max="1" width="14.140625" customWidth="1"/>
    <col min="2" max="3" width="4.85546875" customWidth="1"/>
    <col min="4" max="4" width="28" customWidth="1"/>
    <col min="5" max="5" width="4.85546875" customWidth="1"/>
    <col min="6" max="6" width="28" customWidth="1"/>
    <col min="7" max="7" width="8.42578125" customWidth="1"/>
    <col min="8" max="8" width="12.28515625" customWidth="1"/>
    <col min="9" max="38" width="2.42578125" customWidth="1"/>
    <col min="39" max="39" width="3.28515625" customWidth="1"/>
    <col min="40" max="48" width="3.28515625" style="241" hidden="1" customWidth="1"/>
    <col min="49" max="51" width="5.140625" style="242" hidden="1" customWidth="1"/>
    <col min="52" max="53" width="4.5703125" style="242" hidden="1" customWidth="1"/>
    <col min="54" max="54" width="4.5703125" style="243" hidden="1" customWidth="1"/>
    <col min="55" max="55" width="4.5703125" style="242" hidden="1" customWidth="1"/>
    <col min="56" max="56" width="4.5703125" style="243" hidden="1" customWidth="1"/>
    <col min="57" max="62" width="4.5703125" style="242" hidden="1" customWidth="1"/>
    <col min="63" max="63" width="4.5703125" style="244" hidden="1" customWidth="1"/>
    <col min="64" max="67" width="4.5703125" style="245" hidden="1" customWidth="1"/>
    <col min="68" max="68" width="7.28515625" style="245" hidden="1" customWidth="1"/>
    <col min="69" max="69" width="6.7109375" style="245" hidden="1" customWidth="1"/>
    <col min="70" max="72" width="6.7109375" style="246" hidden="1" customWidth="1"/>
    <col min="73" max="73" width="4.85546875" style="246" hidden="1" customWidth="1"/>
    <col min="74" max="79" width="5.7109375" style="246" hidden="1" customWidth="1"/>
    <col min="80" max="93" width="0" style="241" hidden="1" customWidth="1"/>
    <col min="94" max="16384" width="9.140625" style="241" hidden="1"/>
  </cols>
  <sheetData>
    <row r="2" spans="2:79" ht="22.5" customHeight="1" x14ac:dyDescent="0.2">
      <c r="B2" s="368" t="s">
        <v>138</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row>
    <row r="4" spans="2:79" ht="15" x14ac:dyDescent="0.2">
      <c r="C4" s="256" t="s">
        <v>2</v>
      </c>
      <c r="E4" s="166" t="s">
        <v>7</v>
      </c>
      <c r="F4" s="264" t="str">
        <f>IF('DATA AWAL'!$D$4="","",'DATA AWAL'!$D$4)</f>
        <v>SMAN 2 PURWOKERTO</v>
      </c>
      <c r="G4" s="264"/>
      <c r="H4" s="264"/>
      <c r="I4" s="181"/>
      <c r="J4" s="181"/>
      <c r="K4" s="181"/>
      <c r="L4" s="264"/>
      <c r="M4" s="264"/>
      <c r="N4" s="264"/>
      <c r="O4" s="264"/>
      <c r="P4" s="264"/>
      <c r="Q4" s="264"/>
      <c r="R4" s="264"/>
      <c r="S4" s="264"/>
      <c r="T4" s="264"/>
      <c r="U4" s="264"/>
      <c r="V4" s="264"/>
      <c r="W4" s="264"/>
      <c r="X4" s="264"/>
      <c r="Y4" s="264"/>
      <c r="Z4" s="264"/>
      <c r="AA4" s="264"/>
      <c r="AB4" s="264"/>
      <c r="AC4" s="264"/>
      <c r="AD4" s="181"/>
      <c r="AE4" s="181"/>
      <c r="AF4" s="181"/>
      <c r="AG4" s="181"/>
      <c r="AH4" s="181"/>
      <c r="AI4" s="181"/>
      <c r="AJ4" s="181"/>
      <c r="AK4" s="181"/>
      <c r="AL4" s="181"/>
    </row>
    <row r="5" spans="2:79" ht="15" x14ac:dyDescent="0.2">
      <c r="C5" s="256" t="s">
        <v>5</v>
      </c>
      <c r="E5" s="166" t="s">
        <v>7</v>
      </c>
      <c r="F5" s="264" t="str">
        <f>IF('DATA AWAL'!$D$5="","",'DATA AWAL'!$D$5)</f>
        <v>LANGGENG HADI P.</v>
      </c>
      <c r="G5" s="264"/>
      <c r="H5" s="264"/>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2:79" ht="15" x14ac:dyDescent="0.2">
      <c r="C6" s="256" t="s">
        <v>6</v>
      </c>
      <c r="E6" s="166" t="s">
        <v>7</v>
      </c>
      <c r="F6" s="264" t="str">
        <f>IF('DATA AWAL'!$D$6="","",'DATA AWAL'!$D$6)</f>
        <v>196906281992031006</v>
      </c>
      <c r="G6" s="264"/>
      <c r="H6" s="264"/>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2:79" ht="15" x14ac:dyDescent="0.2">
      <c r="C7" s="256" t="s">
        <v>3</v>
      </c>
      <c r="E7" s="166" t="s">
        <v>7</v>
      </c>
      <c r="F7" s="264" t="str">
        <f>IF('DATA AWAL'!$D$7="","",'DATA AWAL'!$D$7)</f>
        <v>Pendidikan Pancasila dan Kewarganegaraan</v>
      </c>
      <c r="G7" s="264"/>
      <c r="H7" s="264"/>
      <c r="I7" s="181"/>
      <c r="J7" s="181"/>
      <c r="K7" s="181"/>
      <c r="L7" s="264"/>
      <c r="M7" s="264"/>
      <c r="N7" s="264"/>
      <c r="O7" s="264"/>
      <c r="P7" s="264"/>
      <c r="Q7" s="264"/>
      <c r="R7" s="264"/>
      <c r="S7" s="264"/>
      <c r="T7" s="264"/>
      <c r="U7" s="264"/>
      <c r="V7" s="264"/>
      <c r="W7" s="264"/>
      <c r="X7" s="264"/>
      <c r="Y7" s="264"/>
      <c r="Z7" s="264"/>
      <c r="AA7" s="264"/>
      <c r="AB7" s="181"/>
      <c r="AC7" s="181"/>
      <c r="AD7" s="181"/>
      <c r="AE7" s="181"/>
      <c r="AF7" s="181"/>
      <c r="AG7" s="181"/>
      <c r="AH7" s="181"/>
      <c r="AI7" s="181"/>
      <c r="AJ7" s="181"/>
      <c r="AK7" s="181"/>
      <c r="AL7" s="181"/>
    </row>
    <row r="8" spans="2:79" ht="15" x14ac:dyDescent="0.2">
      <c r="C8" s="256" t="s">
        <v>15</v>
      </c>
      <c r="E8" s="166" t="s">
        <v>7</v>
      </c>
      <c r="F8" s="264" t="str">
        <f>IF('DATA AWAL'!$D$8="","",'DATA AWAL'!$D$8)</f>
        <v>XII</v>
      </c>
      <c r="G8" s="264"/>
      <c r="H8" s="264"/>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row>
    <row r="9" spans="2:79" ht="15" x14ac:dyDescent="0.2">
      <c r="C9" s="256" t="s">
        <v>14</v>
      </c>
      <c r="E9" s="166" t="s">
        <v>7</v>
      </c>
      <c r="F9" s="264" t="str">
        <f>IF('DATA AWAL'!$D$9="","",'DATA AWAL'!$D$9)</f>
        <v>MIPA</v>
      </c>
      <c r="G9" s="264"/>
      <c r="H9" s="264"/>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BJ9" s="242" t="s">
        <v>56</v>
      </c>
    </row>
    <row r="10" spans="2:79" ht="15" x14ac:dyDescent="0.2">
      <c r="C10" s="256" t="s">
        <v>4</v>
      </c>
      <c r="D10" s="2"/>
      <c r="E10" s="166" t="s">
        <v>7</v>
      </c>
      <c r="F10" s="264" t="str">
        <f>IF('DATA AWAL'!$D$10="","",'DATA AWAL'!$D$10)</f>
        <v>2017-2018</v>
      </c>
      <c r="G10" s="264"/>
      <c r="H10" s="264"/>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row>
    <row r="11" spans="2:79" ht="66" customHeight="1" x14ac:dyDescent="0.2">
      <c r="C11" s="263" t="s">
        <v>360</v>
      </c>
      <c r="D11" s="2"/>
      <c r="E11" s="166" t="s">
        <v>7</v>
      </c>
      <c r="F11" s="361" t="str">
        <f>' 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row>
    <row r="12" spans="2:79" ht="42.75" customHeight="1" x14ac:dyDescent="0.2">
      <c r="C12" s="263" t="s">
        <v>360</v>
      </c>
      <c r="D12" s="2"/>
      <c r="E12" s="166" t="s">
        <v>7</v>
      </c>
      <c r="F12" s="361" t="str">
        <f>' 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BL12" s="259"/>
      <c r="BM12" s="259"/>
      <c r="BN12" s="259"/>
      <c r="BO12" s="259"/>
      <c r="BP12" s="259"/>
      <c r="BQ12" s="259"/>
    </row>
    <row r="14" spans="2:79" ht="14.25" customHeight="1" x14ac:dyDescent="0.2">
      <c r="B14" s="362" t="s">
        <v>8</v>
      </c>
      <c r="C14" s="378" t="s">
        <v>120</v>
      </c>
      <c r="D14" s="373"/>
      <c r="E14" s="372" t="s">
        <v>121</v>
      </c>
      <c r="F14" s="373"/>
      <c r="G14" s="362" t="s">
        <v>18</v>
      </c>
      <c r="H14" s="362" t="s">
        <v>361</v>
      </c>
      <c r="I14" s="371" t="s">
        <v>9</v>
      </c>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207"/>
      <c r="AN14" s="247"/>
      <c r="AO14" s="247"/>
      <c r="AP14" s="247"/>
      <c r="AQ14" s="247"/>
      <c r="AR14" s="247"/>
      <c r="AS14" s="247"/>
      <c r="AT14" s="247"/>
      <c r="AU14" s="247"/>
      <c r="AV14" s="247"/>
    </row>
    <row r="15" spans="2:79" ht="14.25" customHeight="1" x14ac:dyDescent="0.2">
      <c r="B15" s="363"/>
      <c r="C15" s="379"/>
      <c r="D15" s="375"/>
      <c r="E15" s="374"/>
      <c r="F15" s="375"/>
      <c r="G15" s="363"/>
      <c r="H15" s="363"/>
      <c r="I15" s="369" t="str">
        <f>DATA!R9</f>
        <v>Jan 2018</v>
      </c>
      <c r="J15" s="369"/>
      <c r="K15" s="369"/>
      <c r="L15" s="369"/>
      <c r="M15" s="369"/>
      <c r="N15" s="369" t="str">
        <f>DATA!T9</f>
        <v>Feb 2018</v>
      </c>
      <c r="O15" s="369"/>
      <c r="P15" s="369"/>
      <c r="Q15" s="369"/>
      <c r="R15" s="369"/>
      <c r="S15" s="369" t="str">
        <f>DATA!V9</f>
        <v>Mar 2018</v>
      </c>
      <c r="T15" s="369"/>
      <c r="U15" s="369"/>
      <c r="V15" s="369"/>
      <c r="W15" s="369"/>
      <c r="X15" s="369" t="str">
        <f>DATA!X9</f>
        <v>Apr 2018</v>
      </c>
      <c r="Y15" s="369"/>
      <c r="Z15" s="369"/>
      <c r="AA15" s="369"/>
      <c r="AB15" s="369"/>
      <c r="AC15" s="369" t="str">
        <f>DATA!Z9</f>
        <v>Mei 2018</v>
      </c>
      <c r="AD15" s="369"/>
      <c r="AE15" s="369"/>
      <c r="AF15" s="369"/>
      <c r="AG15" s="369"/>
      <c r="AH15" s="370" t="str">
        <f>DATA!AB9</f>
        <v>Jun 2018</v>
      </c>
      <c r="AI15" s="370"/>
      <c r="AJ15" s="370"/>
      <c r="AK15" s="370"/>
      <c r="AL15" s="370"/>
      <c r="AM15" s="208"/>
      <c r="AN15" s="248"/>
      <c r="AO15" s="248"/>
      <c r="AP15" s="248"/>
      <c r="AQ15" s="248"/>
      <c r="AR15" s="248"/>
      <c r="AS15" s="248"/>
      <c r="AT15" s="248"/>
      <c r="AU15" s="248"/>
      <c r="AV15" s="248"/>
      <c r="AZ15" s="249" t="s">
        <v>132</v>
      </c>
      <c r="BA15" s="249"/>
      <c r="BB15" s="249"/>
      <c r="BC15" s="249"/>
      <c r="BD15" s="249"/>
      <c r="BE15" s="249"/>
      <c r="BH15" s="250"/>
      <c r="BI15" s="250"/>
      <c r="BJ15" s="250" t="s">
        <v>133</v>
      </c>
      <c r="BK15" s="250"/>
      <c r="BL15" s="250"/>
      <c r="BM15" s="250"/>
      <c r="BN15" s="250"/>
      <c r="BO15" s="250"/>
      <c r="BP15" s="384" t="s">
        <v>134</v>
      </c>
      <c r="BQ15" s="384"/>
      <c r="BR15" s="384"/>
      <c r="BS15" s="384"/>
      <c r="BT15" s="384"/>
      <c r="BU15" s="384"/>
      <c r="BV15" s="384" t="s">
        <v>134</v>
      </c>
      <c r="BW15" s="384"/>
      <c r="BX15" s="384"/>
      <c r="BY15" s="384"/>
      <c r="BZ15" s="384"/>
      <c r="CA15" s="384"/>
    </row>
    <row r="16" spans="2:79" ht="14.25" customHeight="1" x14ac:dyDescent="0.2">
      <c r="B16" s="363"/>
      <c r="C16" s="379"/>
      <c r="D16" s="375"/>
      <c r="E16" s="374"/>
      <c r="F16" s="375"/>
      <c r="G16" s="363"/>
      <c r="H16" s="363" t="s">
        <v>362</v>
      </c>
      <c r="I16" s="365">
        <f>'MINGGU EFFEKTIF'!G18</f>
        <v>2</v>
      </c>
      <c r="J16" s="366"/>
      <c r="K16" s="366"/>
      <c r="L16" s="366"/>
      <c r="M16" s="367"/>
      <c r="N16" s="365">
        <f>'MINGGU EFFEKTIF'!G19</f>
        <v>4</v>
      </c>
      <c r="O16" s="366"/>
      <c r="P16" s="366"/>
      <c r="Q16" s="366"/>
      <c r="R16" s="367"/>
      <c r="S16" s="365">
        <f>'MINGGU EFFEKTIF'!G20</f>
        <v>5</v>
      </c>
      <c r="T16" s="366"/>
      <c r="U16" s="366"/>
      <c r="V16" s="366"/>
      <c r="W16" s="367"/>
      <c r="X16" s="365">
        <f>'MINGGU EFFEKTIF'!G21</f>
        <v>5</v>
      </c>
      <c r="Y16" s="366"/>
      <c r="Z16" s="366"/>
      <c r="AA16" s="366"/>
      <c r="AB16" s="367"/>
      <c r="AC16" s="365">
        <f>'MINGGU EFFEKTIF'!G22</f>
        <v>4</v>
      </c>
      <c r="AD16" s="366"/>
      <c r="AE16" s="366"/>
      <c r="AF16" s="366"/>
      <c r="AG16" s="367"/>
      <c r="AH16" s="381">
        <f>'MINGGU EFFEKTIF'!G23</f>
        <v>5</v>
      </c>
      <c r="AI16" s="382"/>
      <c r="AJ16" s="382"/>
      <c r="AK16" s="382"/>
      <c r="AL16" s="383"/>
      <c r="AM16" s="208"/>
      <c r="AN16" s="248"/>
      <c r="AO16" s="248"/>
      <c r="AP16" s="248"/>
      <c r="AQ16" s="248"/>
      <c r="AR16" s="248"/>
      <c r="AS16" s="248"/>
      <c r="AT16" s="248"/>
      <c r="AU16" s="248"/>
      <c r="AV16" s="248"/>
      <c r="BB16" s="242"/>
      <c r="BD16" s="242"/>
      <c r="BK16" s="245"/>
      <c r="BR16" s="245"/>
      <c r="BS16" s="245"/>
      <c r="BT16" s="245"/>
      <c r="BU16" s="245"/>
      <c r="BV16" s="245"/>
      <c r="BW16" s="245"/>
      <c r="BX16" s="245"/>
      <c r="BY16" s="245"/>
    </row>
    <row r="17" spans="2:93" ht="14.25" customHeight="1" x14ac:dyDescent="0.2">
      <c r="B17" s="364"/>
      <c r="C17" s="380"/>
      <c r="D17" s="377"/>
      <c r="E17" s="376"/>
      <c r="F17" s="377"/>
      <c r="G17" s="364"/>
      <c r="H17" s="364"/>
      <c r="I17" s="19">
        <v>1</v>
      </c>
      <c r="J17" s="19">
        <v>2</v>
      </c>
      <c r="K17" s="19">
        <v>3</v>
      </c>
      <c r="L17" s="19">
        <v>4</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9"/>
      <c r="AN17" s="251"/>
      <c r="AO17" s="251"/>
      <c r="AP17" s="251"/>
      <c r="AQ17" s="251"/>
      <c r="AR17" s="251"/>
      <c r="AS17" s="251"/>
      <c r="AT17" s="251"/>
      <c r="AU17" s="251"/>
      <c r="AV17" s="251"/>
    </row>
    <row r="18" spans="2:93" ht="66.75" customHeight="1" x14ac:dyDescent="0.2">
      <c r="B18" s="210" t="str">
        <f>IF(F7="",F7,"1")</f>
        <v>1</v>
      </c>
      <c r="C18" s="210" t="str">
        <f t="shared" ref="C18:C32" si="0">BW18</f>
        <v/>
      </c>
      <c r="D18" s="211" t="str">
        <f t="shared" ref="D18:D32" si="1">BX18</f>
        <v/>
      </c>
      <c r="E18" s="210" t="str">
        <f t="shared" ref="E18:E32" si="2">BY18</f>
        <v/>
      </c>
      <c r="F18" s="211" t="str">
        <f t="shared" ref="F18:F32" si="3">BZ18</f>
        <v/>
      </c>
      <c r="G18" s="220" t="str">
        <f t="shared" ref="G18:G32" si="4">CA18</f>
        <v/>
      </c>
      <c r="H18" s="220"/>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06"/>
      <c r="AN18" s="252"/>
      <c r="AO18" s="252"/>
      <c r="AP18" s="252"/>
      <c r="AQ18" s="252"/>
      <c r="AR18" s="252"/>
      <c r="AS18" s="252"/>
      <c r="AT18" s="252"/>
      <c r="AU18" s="252"/>
      <c r="AV18" s="252"/>
      <c r="AW18" s="242" t="str">
        <f t="shared" ref="AW18:AW28" si="5">IFERROR(SMALL($AX$18:$AX$32,ROW(1:1)),"")</f>
        <v/>
      </c>
      <c r="AX18" s="242" t="str">
        <f>IFERROR(AZ18+(AY18/10000),"")</f>
        <v/>
      </c>
      <c r="AY18" s="242">
        <v>1</v>
      </c>
      <c r="AZ18" s="242" t="str">
        <f>' RINCIAN PROG TAHUNAN'!Q16</f>
        <v/>
      </c>
      <c r="BA18" s="242" t="str">
        <f>' RINCIAN PROG TAHUNAN'!R16</f>
        <v/>
      </c>
      <c r="BB18" s="243" t="str">
        <f>' RINCIAN PROG TAHUNAN'!S16</f>
        <v/>
      </c>
      <c r="BC18" s="242" t="str">
        <f>' RINCIAN PROG TAHUNAN'!T16</f>
        <v/>
      </c>
      <c r="BD18" s="243" t="str">
        <f>' RINCIAN PROG TAHUNAN'!U16</f>
        <v/>
      </c>
      <c r="BE18" s="242" t="str">
        <f>' RINCIAN PROG TAHUNAN'!V16</f>
        <v/>
      </c>
      <c r="BG18" s="242" t="str">
        <f t="shared" ref="BG18:BG28" si="6">IFERROR(SMALL($BH$18:$BH$32,ROW(1:1)),"")</f>
        <v/>
      </c>
      <c r="BH18" s="242" t="str">
        <f>IFERROR(BJ18+(AY18/10000),"")</f>
        <v/>
      </c>
      <c r="BJ18" s="242" t="str">
        <f>' RINCIAN PROG TAHUNAN'!Y16</f>
        <v/>
      </c>
      <c r="BK18" s="243" t="str">
        <f>' RINCIAN PROG TAHUNAN'!Z16</f>
        <v/>
      </c>
      <c r="BL18" s="243" t="str">
        <f>' RINCIAN PROG TAHUNAN'!AA16</f>
        <v/>
      </c>
      <c r="BM18" s="242" t="str">
        <f>' RINCIAN PROG TAHUNAN'!AB16</f>
        <v/>
      </c>
      <c r="BN18" s="243" t="str">
        <f>' RINCIAN PROG TAHUNAN'!AC16</f>
        <v/>
      </c>
      <c r="BO18" s="242" t="str">
        <f>' RINCIAN PROG TAHUNAN'!AD16</f>
        <v/>
      </c>
      <c r="BP18" s="242" t="str">
        <f t="shared" ref="BP18:BP32" si="7">IF(AW18="","",VLOOKUP(AW18,$AX$18:$BE$32,3,FALSE))</f>
        <v/>
      </c>
      <c r="BQ18" s="243" t="str">
        <f t="shared" ref="BQ18:BQ32" si="8">IF(AW18="","",VLOOKUP(AW18,$AX$18:$BE$32,4,FALSE))</f>
        <v/>
      </c>
      <c r="BR18" s="243" t="str">
        <f t="shared" ref="BR18:BR32" si="9">IF(AW18="","",VLOOKUP(AW18,$AX$18:$BE$32,5,FALSE))</f>
        <v/>
      </c>
      <c r="BS18" s="242" t="str">
        <f t="shared" ref="BS18:BS32" si="10">IF(AW18="","",VLOOKUP(AW18,$AX$18:$BE$32,6,FALSE))</f>
        <v/>
      </c>
      <c r="BT18" s="243" t="str">
        <f t="shared" ref="BT18:BT32" si="11">IF(AW18="","",VLOOKUP(AW18,$AX$18:$BE$32,7,FALSE))</f>
        <v/>
      </c>
      <c r="BU18" s="242" t="str">
        <f t="shared" ref="BU18:BU32" si="12">IF(AW18="","",VLOOKUP(AW18,$AX$18:$BE$32,8,FALSE))</f>
        <v/>
      </c>
      <c r="BV18" s="242" t="str">
        <f>IF(BG18="","",VLOOKUP(BG18,$BH$18:$BO$32,3,FALSE))</f>
        <v/>
      </c>
      <c r="BW18" s="242" t="str">
        <f>IF(BG18="","",VLOOKUP(BG18,$BH$18:$BO$32,4,FALSE))</f>
        <v/>
      </c>
      <c r="BX18" s="243" t="str">
        <f>IF(BG18="","",VLOOKUP(BG18,$BH$18:$BO$32,5,FALSE))</f>
        <v/>
      </c>
      <c r="BY18" s="242" t="str">
        <f>IF(BG18="","",VLOOKUP(BG18,$BH$18:$BO$32,6,FALSE))</f>
        <v/>
      </c>
      <c r="BZ18" s="243" t="str">
        <f>IF(BG18="","",VLOOKUP(BG18,$BH$18:$BO$32,7,FALSE))</f>
        <v/>
      </c>
      <c r="CA18" s="242" t="str">
        <f>IF(BG18="","",VLOOKUP(BG18,$BH$18:$BO$32,8,FALSE))</f>
        <v/>
      </c>
      <c r="CB18" s="249"/>
      <c r="CC18" s="249"/>
      <c r="CD18" s="249"/>
      <c r="CE18" s="249"/>
      <c r="CF18" s="249"/>
      <c r="CG18" s="249"/>
      <c r="CH18" s="249"/>
      <c r="CI18" s="249"/>
      <c r="CJ18" s="249"/>
      <c r="CK18" s="249"/>
      <c r="CL18" s="249"/>
      <c r="CM18" s="249"/>
      <c r="CN18" s="249"/>
      <c r="CO18" s="249"/>
    </row>
    <row r="19" spans="2:93" ht="66.75" customHeight="1" x14ac:dyDescent="0.2">
      <c r="B19" s="212" t="str">
        <f>IF(C18="","",B18+1)</f>
        <v/>
      </c>
      <c r="C19" s="212" t="str">
        <f t="shared" si="0"/>
        <v/>
      </c>
      <c r="D19" s="213" t="str">
        <f t="shared" si="1"/>
        <v/>
      </c>
      <c r="E19" s="212" t="str">
        <f t="shared" si="2"/>
        <v/>
      </c>
      <c r="F19" s="213" t="str">
        <f t="shared" si="3"/>
        <v/>
      </c>
      <c r="G19" s="160" t="str">
        <f t="shared" si="4"/>
        <v/>
      </c>
      <c r="H19" s="16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206"/>
      <c r="AN19" s="252"/>
      <c r="AO19" s="252"/>
      <c r="AP19" s="252"/>
      <c r="AQ19" s="252"/>
      <c r="AR19" s="252"/>
      <c r="AS19" s="252"/>
      <c r="AT19" s="252"/>
      <c r="AU19" s="252"/>
      <c r="AV19" s="252"/>
      <c r="AW19" s="242" t="str">
        <f t="shared" si="5"/>
        <v/>
      </c>
      <c r="AX19" s="242" t="str">
        <f t="shared" ref="AX19:AX32" si="13">IFERROR(AZ19+(AY19/10000),"")</f>
        <v/>
      </c>
      <c r="AY19" s="242">
        <v>2</v>
      </c>
      <c r="AZ19" s="242" t="str">
        <f>' RINCIAN PROG TAHUNAN'!Q17</f>
        <v/>
      </c>
      <c r="BA19" s="242" t="str">
        <f>' RINCIAN PROG TAHUNAN'!R17</f>
        <v/>
      </c>
      <c r="BB19" s="243" t="str">
        <f>' RINCIAN PROG TAHUNAN'!S17</f>
        <v/>
      </c>
      <c r="BC19" s="242" t="str">
        <f>' RINCIAN PROG TAHUNAN'!T17</f>
        <v/>
      </c>
      <c r="BD19" s="243" t="str">
        <f>' RINCIAN PROG TAHUNAN'!U17</f>
        <v/>
      </c>
      <c r="BE19" s="242" t="str">
        <f>' RINCIAN PROG TAHUNAN'!V17</f>
        <v/>
      </c>
      <c r="BG19" s="242" t="str">
        <f t="shared" si="6"/>
        <v/>
      </c>
      <c r="BH19" s="242" t="str">
        <f t="shared" ref="BH19:BH32" si="14">IFERROR(BJ19+(AY19/10000),"")</f>
        <v/>
      </c>
      <c r="BJ19" s="242" t="str">
        <f>' RINCIAN PROG TAHUNAN'!Y17</f>
        <v/>
      </c>
      <c r="BK19" s="243" t="str">
        <f>' RINCIAN PROG TAHUNAN'!Z17</f>
        <v/>
      </c>
      <c r="BL19" s="243" t="str">
        <f>' RINCIAN PROG TAHUNAN'!AA17</f>
        <v/>
      </c>
      <c r="BM19" s="242" t="str">
        <f>' RINCIAN PROG TAHUNAN'!AB17</f>
        <v/>
      </c>
      <c r="BN19" s="243" t="str">
        <f>' RINCIAN PROG TAHUNAN'!AC17</f>
        <v/>
      </c>
      <c r="BO19" s="242" t="str">
        <f>' RINCIAN PROG TAHUNAN'!AD17</f>
        <v/>
      </c>
      <c r="BP19" s="242" t="str">
        <f t="shared" si="7"/>
        <v/>
      </c>
      <c r="BQ19" s="243" t="str">
        <f t="shared" si="8"/>
        <v/>
      </c>
      <c r="BR19" s="243" t="str">
        <f t="shared" si="9"/>
        <v/>
      </c>
      <c r="BS19" s="242" t="str">
        <f t="shared" si="10"/>
        <v/>
      </c>
      <c r="BT19" s="243" t="str">
        <f t="shared" si="11"/>
        <v/>
      </c>
      <c r="BU19" s="242" t="str">
        <f t="shared" si="12"/>
        <v/>
      </c>
      <c r="BV19" s="242" t="str">
        <f t="shared" ref="BV19:BV32" si="15">IF(BG19="","",VLOOKUP(BG19,$BH$18:$BO$32,3,FALSE))</f>
        <v/>
      </c>
      <c r="BW19" s="242" t="str">
        <f t="shared" ref="BW19:BW32" si="16">IF(BG19="","",VLOOKUP(BG19,$BH$18:$BO$32,4,FALSE))</f>
        <v/>
      </c>
      <c r="BX19" s="243" t="str">
        <f t="shared" ref="BX19:BX32" si="17">IF(BG19="","",VLOOKUP(BG19,$BH$18:$BO$32,5,FALSE))</f>
        <v/>
      </c>
      <c r="BY19" s="242" t="str">
        <f t="shared" ref="BY19:BY32" si="18">IF(BG19="","",VLOOKUP(BG19,$BH$18:$BO$32,6,FALSE))</f>
        <v/>
      </c>
      <c r="BZ19" s="243" t="str">
        <f t="shared" ref="BZ19:BZ32" si="19">IF(BG19="","",VLOOKUP(BG19,$BH$18:$BO$32,7,FALSE))</f>
        <v/>
      </c>
      <c r="CA19" s="242" t="str">
        <f t="shared" ref="CA19:CA32" si="20">IF(BG19="","",VLOOKUP(BG19,$BH$18:$BO$32,8,FALSE))</f>
        <v/>
      </c>
      <c r="CB19" s="249"/>
      <c r="CC19" s="249"/>
      <c r="CD19" s="249"/>
      <c r="CE19" s="249"/>
      <c r="CF19" s="249"/>
      <c r="CG19" s="249"/>
      <c r="CH19" s="249"/>
      <c r="CI19" s="249"/>
      <c r="CJ19" s="249"/>
      <c r="CK19" s="249"/>
      <c r="CL19" s="249"/>
      <c r="CM19" s="249"/>
      <c r="CN19" s="249"/>
      <c r="CO19" s="249"/>
    </row>
    <row r="20" spans="2:93" ht="66.75" customHeight="1" x14ac:dyDescent="0.2">
      <c r="B20" s="212" t="str">
        <f t="shared" ref="B20:B32" si="21">IF(C19="","",B19+1)</f>
        <v/>
      </c>
      <c r="C20" s="212" t="str">
        <f t="shared" si="0"/>
        <v/>
      </c>
      <c r="D20" s="213" t="str">
        <f t="shared" si="1"/>
        <v/>
      </c>
      <c r="E20" s="212" t="str">
        <f t="shared" si="2"/>
        <v/>
      </c>
      <c r="F20" s="213" t="str">
        <f t="shared" si="3"/>
        <v/>
      </c>
      <c r="G20" s="160" t="str">
        <f t="shared" si="4"/>
        <v/>
      </c>
      <c r="H20" s="16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206"/>
      <c r="AN20" s="252"/>
      <c r="AO20" s="252"/>
      <c r="AP20" s="252"/>
      <c r="AQ20" s="252"/>
      <c r="AR20" s="252"/>
      <c r="AS20" s="252"/>
      <c r="AT20" s="252"/>
      <c r="AU20" s="252"/>
      <c r="AV20" s="252"/>
      <c r="AW20" s="242" t="str">
        <f t="shared" si="5"/>
        <v/>
      </c>
      <c r="AX20" s="242" t="str">
        <f t="shared" si="13"/>
        <v/>
      </c>
      <c r="AY20" s="242">
        <v>3</v>
      </c>
      <c r="AZ20" s="242" t="str">
        <f>' RINCIAN PROG TAHUNAN'!Q18</f>
        <v/>
      </c>
      <c r="BA20" s="242" t="str">
        <f>' RINCIAN PROG TAHUNAN'!R18</f>
        <v/>
      </c>
      <c r="BB20" s="243" t="str">
        <f>' RINCIAN PROG TAHUNAN'!S18</f>
        <v/>
      </c>
      <c r="BC20" s="242" t="str">
        <f>' RINCIAN PROG TAHUNAN'!T18</f>
        <v/>
      </c>
      <c r="BD20" s="243" t="str">
        <f>' RINCIAN PROG TAHUNAN'!U18</f>
        <v/>
      </c>
      <c r="BE20" s="242" t="str">
        <f>' RINCIAN PROG TAHUNAN'!V18</f>
        <v/>
      </c>
      <c r="BG20" s="242" t="str">
        <f t="shared" si="6"/>
        <v/>
      </c>
      <c r="BH20" s="242" t="str">
        <f t="shared" si="14"/>
        <v/>
      </c>
      <c r="BJ20" s="242" t="str">
        <f>' RINCIAN PROG TAHUNAN'!Y18</f>
        <v/>
      </c>
      <c r="BK20" s="243" t="str">
        <f>' RINCIAN PROG TAHUNAN'!Z18</f>
        <v/>
      </c>
      <c r="BL20" s="243" t="str">
        <f>' RINCIAN PROG TAHUNAN'!AA18</f>
        <v/>
      </c>
      <c r="BM20" s="242" t="str">
        <f>' RINCIAN PROG TAHUNAN'!AB18</f>
        <v/>
      </c>
      <c r="BN20" s="243" t="str">
        <f>' RINCIAN PROG TAHUNAN'!AC18</f>
        <v/>
      </c>
      <c r="BO20" s="242" t="str">
        <f>' RINCIAN PROG TAHUNAN'!AD18</f>
        <v/>
      </c>
      <c r="BP20" s="242" t="str">
        <f t="shared" si="7"/>
        <v/>
      </c>
      <c r="BQ20" s="243" t="str">
        <f t="shared" si="8"/>
        <v/>
      </c>
      <c r="BR20" s="243" t="str">
        <f t="shared" si="9"/>
        <v/>
      </c>
      <c r="BS20" s="242" t="str">
        <f t="shared" si="10"/>
        <v/>
      </c>
      <c r="BT20" s="243" t="str">
        <f t="shared" si="11"/>
        <v/>
      </c>
      <c r="BU20" s="242" t="str">
        <f t="shared" si="12"/>
        <v/>
      </c>
      <c r="BV20" s="242" t="str">
        <f t="shared" si="15"/>
        <v/>
      </c>
      <c r="BW20" s="242" t="str">
        <f t="shared" si="16"/>
        <v/>
      </c>
      <c r="BX20" s="243" t="str">
        <f t="shared" si="17"/>
        <v/>
      </c>
      <c r="BY20" s="242" t="str">
        <f t="shared" si="18"/>
        <v/>
      </c>
      <c r="BZ20" s="243" t="str">
        <f t="shared" si="19"/>
        <v/>
      </c>
      <c r="CA20" s="242" t="str">
        <f t="shared" si="20"/>
        <v/>
      </c>
      <c r="CB20" s="249"/>
      <c r="CC20" s="249"/>
      <c r="CD20" s="249"/>
      <c r="CE20" s="249"/>
      <c r="CF20" s="249"/>
      <c r="CG20" s="249"/>
      <c r="CH20" s="249"/>
      <c r="CI20" s="249"/>
      <c r="CJ20" s="249"/>
      <c r="CK20" s="249"/>
      <c r="CL20" s="249"/>
      <c r="CM20" s="249"/>
      <c r="CN20" s="249"/>
      <c r="CO20" s="249"/>
    </row>
    <row r="21" spans="2:93" ht="66.75" customHeight="1" x14ac:dyDescent="0.2">
      <c r="B21" s="212" t="str">
        <f t="shared" si="21"/>
        <v/>
      </c>
      <c r="C21" s="212" t="str">
        <f t="shared" si="0"/>
        <v/>
      </c>
      <c r="D21" s="213" t="str">
        <f t="shared" si="1"/>
        <v/>
      </c>
      <c r="E21" s="212" t="str">
        <f t="shared" si="2"/>
        <v/>
      </c>
      <c r="F21" s="213" t="str">
        <f t="shared" si="3"/>
        <v/>
      </c>
      <c r="G21" s="160" t="str">
        <f t="shared" si="4"/>
        <v/>
      </c>
      <c r="H21" s="16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206"/>
      <c r="AN21" s="252"/>
      <c r="AO21" s="252"/>
      <c r="AP21" s="252"/>
      <c r="AQ21" s="252"/>
      <c r="AR21" s="252"/>
      <c r="AS21" s="252"/>
      <c r="AT21" s="252"/>
      <c r="AU21" s="252"/>
      <c r="AV21" s="252"/>
      <c r="AW21" s="242" t="str">
        <f t="shared" si="5"/>
        <v/>
      </c>
      <c r="AX21" s="242" t="str">
        <f t="shared" si="13"/>
        <v/>
      </c>
      <c r="AY21" s="242">
        <v>4</v>
      </c>
      <c r="AZ21" s="242" t="str">
        <f>' RINCIAN PROG TAHUNAN'!Q19</f>
        <v/>
      </c>
      <c r="BA21" s="242" t="str">
        <f>' RINCIAN PROG TAHUNAN'!R19</f>
        <v/>
      </c>
      <c r="BB21" s="243" t="str">
        <f>' RINCIAN PROG TAHUNAN'!S19</f>
        <v/>
      </c>
      <c r="BC21" s="242" t="str">
        <f>' RINCIAN PROG TAHUNAN'!T19</f>
        <v/>
      </c>
      <c r="BD21" s="243" t="str">
        <f>' RINCIAN PROG TAHUNAN'!U19</f>
        <v/>
      </c>
      <c r="BE21" s="242" t="str">
        <f>' RINCIAN PROG TAHUNAN'!V19</f>
        <v/>
      </c>
      <c r="BG21" s="242" t="str">
        <f t="shared" si="6"/>
        <v/>
      </c>
      <c r="BH21" s="242" t="str">
        <f t="shared" si="14"/>
        <v/>
      </c>
      <c r="BJ21" s="242" t="str">
        <f>' RINCIAN PROG TAHUNAN'!Y19</f>
        <v/>
      </c>
      <c r="BK21" s="243" t="str">
        <f>' RINCIAN PROG TAHUNAN'!Z19</f>
        <v/>
      </c>
      <c r="BL21" s="243" t="str">
        <f>' RINCIAN PROG TAHUNAN'!AA19</f>
        <v/>
      </c>
      <c r="BM21" s="242" t="str">
        <f>' RINCIAN PROG TAHUNAN'!AB19</f>
        <v/>
      </c>
      <c r="BN21" s="243" t="str">
        <f>' RINCIAN PROG TAHUNAN'!AC19</f>
        <v/>
      </c>
      <c r="BO21" s="242" t="str">
        <f>' RINCIAN PROG TAHUNAN'!AD19</f>
        <v/>
      </c>
      <c r="BP21" s="242" t="str">
        <f t="shared" si="7"/>
        <v/>
      </c>
      <c r="BQ21" s="243" t="str">
        <f t="shared" si="8"/>
        <v/>
      </c>
      <c r="BR21" s="243" t="str">
        <f t="shared" si="9"/>
        <v/>
      </c>
      <c r="BS21" s="242" t="str">
        <f t="shared" si="10"/>
        <v/>
      </c>
      <c r="BT21" s="243" t="str">
        <f t="shared" si="11"/>
        <v/>
      </c>
      <c r="BU21" s="242" t="str">
        <f t="shared" si="12"/>
        <v/>
      </c>
      <c r="BV21" s="242" t="str">
        <f t="shared" si="15"/>
        <v/>
      </c>
      <c r="BW21" s="242" t="str">
        <f t="shared" si="16"/>
        <v/>
      </c>
      <c r="BX21" s="243" t="str">
        <f t="shared" si="17"/>
        <v/>
      </c>
      <c r="BY21" s="242" t="str">
        <f t="shared" si="18"/>
        <v/>
      </c>
      <c r="BZ21" s="243" t="str">
        <f t="shared" si="19"/>
        <v/>
      </c>
      <c r="CA21" s="242" t="str">
        <f t="shared" si="20"/>
        <v/>
      </c>
      <c r="CB21" s="249"/>
      <c r="CC21" s="249"/>
      <c r="CD21" s="249"/>
      <c r="CE21" s="249"/>
      <c r="CF21" s="249"/>
      <c r="CG21" s="249"/>
      <c r="CH21" s="249"/>
      <c r="CI21" s="249"/>
      <c r="CJ21" s="249"/>
      <c r="CK21" s="249"/>
      <c r="CL21" s="249"/>
      <c r="CM21" s="249"/>
      <c r="CN21" s="249"/>
      <c r="CO21" s="249"/>
    </row>
    <row r="22" spans="2:93" ht="66.75" customHeight="1" x14ac:dyDescent="0.2">
      <c r="B22" s="212" t="str">
        <f t="shared" si="21"/>
        <v/>
      </c>
      <c r="C22" s="212" t="str">
        <f t="shared" si="0"/>
        <v/>
      </c>
      <c r="D22" s="213" t="str">
        <f t="shared" si="1"/>
        <v/>
      </c>
      <c r="E22" s="212" t="str">
        <f t="shared" si="2"/>
        <v/>
      </c>
      <c r="F22" s="213" t="str">
        <f t="shared" si="3"/>
        <v/>
      </c>
      <c r="G22" s="160" t="str">
        <f t="shared" si="4"/>
        <v/>
      </c>
      <c r="H22" s="160"/>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206"/>
      <c r="AN22" s="252"/>
      <c r="AO22" s="252"/>
      <c r="AP22" s="252"/>
      <c r="AQ22" s="252"/>
      <c r="AR22" s="252"/>
      <c r="AS22" s="252"/>
      <c r="AT22" s="252"/>
      <c r="AU22" s="252"/>
      <c r="AV22" s="252"/>
      <c r="AW22" s="242" t="str">
        <f t="shared" si="5"/>
        <v/>
      </c>
      <c r="AX22" s="242" t="str">
        <f t="shared" si="13"/>
        <v/>
      </c>
      <c r="AY22" s="242">
        <v>5</v>
      </c>
      <c r="AZ22" s="242" t="str">
        <f>' RINCIAN PROG TAHUNAN'!Q20</f>
        <v/>
      </c>
      <c r="BA22" s="242" t="str">
        <f>' RINCIAN PROG TAHUNAN'!R20</f>
        <v/>
      </c>
      <c r="BB22" s="243" t="str">
        <f>' RINCIAN PROG TAHUNAN'!S20</f>
        <v/>
      </c>
      <c r="BC22" s="242" t="str">
        <f>' RINCIAN PROG TAHUNAN'!T20</f>
        <v/>
      </c>
      <c r="BD22" s="243" t="str">
        <f>' RINCIAN PROG TAHUNAN'!U20</f>
        <v/>
      </c>
      <c r="BE22" s="242" t="str">
        <f>' RINCIAN PROG TAHUNAN'!V20</f>
        <v/>
      </c>
      <c r="BG22" s="242" t="str">
        <f t="shared" si="6"/>
        <v/>
      </c>
      <c r="BH22" s="242" t="str">
        <f t="shared" si="14"/>
        <v/>
      </c>
      <c r="BJ22" s="242" t="str">
        <f>' RINCIAN PROG TAHUNAN'!Y20</f>
        <v/>
      </c>
      <c r="BK22" s="243" t="str">
        <f>' RINCIAN PROG TAHUNAN'!Z20</f>
        <v/>
      </c>
      <c r="BL22" s="243" t="str">
        <f>' RINCIAN PROG TAHUNAN'!AA20</f>
        <v/>
      </c>
      <c r="BM22" s="242" t="str">
        <f>' RINCIAN PROG TAHUNAN'!AB20</f>
        <v/>
      </c>
      <c r="BN22" s="243" t="str">
        <f>' RINCIAN PROG TAHUNAN'!AC20</f>
        <v/>
      </c>
      <c r="BO22" s="242" t="str">
        <f>' RINCIAN PROG TAHUNAN'!AD20</f>
        <v/>
      </c>
      <c r="BP22" s="242" t="str">
        <f t="shared" si="7"/>
        <v/>
      </c>
      <c r="BQ22" s="243" t="str">
        <f t="shared" si="8"/>
        <v/>
      </c>
      <c r="BR22" s="243" t="str">
        <f t="shared" si="9"/>
        <v/>
      </c>
      <c r="BS22" s="242" t="str">
        <f t="shared" si="10"/>
        <v/>
      </c>
      <c r="BT22" s="243" t="str">
        <f t="shared" si="11"/>
        <v/>
      </c>
      <c r="BU22" s="242" t="str">
        <f t="shared" si="12"/>
        <v/>
      </c>
      <c r="BV22" s="242" t="str">
        <f t="shared" si="15"/>
        <v/>
      </c>
      <c r="BW22" s="242" t="str">
        <f t="shared" si="16"/>
        <v/>
      </c>
      <c r="BX22" s="243" t="str">
        <f t="shared" si="17"/>
        <v/>
      </c>
      <c r="BY22" s="242" t="str">
        <f t="shared" si="18"/>
        <v/>
      </c>
      <c r="BZ22" s="243" t="str">
        <f t="shared" si="19"/>
        <v/>
      </c>
      <c r="CA22" s="242" t="str">
        <f t="shared" si="20"/>
        <v/>
      </c>
      <c r="CB22" s="249"/>
      <c r="CC22" s="249"/>
      <c r="CD22" s="249"/>
      <c r="CE22" s="249"/>
      <c r="CF22" s="249"/>
      <c r="CG22" s="249"/>
      <c r="CH22" s="249"/>
      <c r="CI22" s="249"/>
      <c r="CJ22" s="249"/>
      <c r="CK22" s="249"/>
      <c r="CL22" s="249"/>
      <c r="CM22" s="249"/>
      <c r="CN22" s="249"/>
      <c r="CO22" s="249"/>
    </row>
    <row r="23" spans="2:93" ht="66.75" customHeight="1" x14ac:dyDescent="0.2">
      <c r="B23" s="212" t="str">
        <f t="shared" si="21"/>
        <v/>
      </c>
      <c r="C23" s="212" t="str">
        <f t="shared" si="0"/>
        <v/>
      </c>
      <c r="D23" s="213" t="str">
        <f t="shared" si="1"/>
        <v/>
      </c>
      <c r="E23" s="212" t="str">
        <f t="shared" si="2"/>
        <v/>
      </c>
      <c r="F23" s="213" t="str">
        <f t="shared" si="3"/>
        <v/>
      </c>
      <c r="G23" s="160" t="str">
        <f t="shared" si="4"/>
        <v/>
      </c>
      <c r="H23" s="160"/>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206"/>
      <c r="AN23" s="252"/>
      <c r="AO23" s="252"/>
      <c r="AP23" s="252"/>
      <c r="AQ23" s="252"/>
      <c r="AR23" s="252"/>
      <c r="AS23" s="252"/>
      <c r="AT23" s="252"/>
      <c r="AU23" s="252"/>
      <c r="AV23" s="252"/>
      <c r="AW23" s="242" t="str">
        <f t="shared" si="5"/>
        <v/>
      </c>
      <c r="AX23" s="242" t="str">
        <f t="shared" si="13"/>
        <v/>
      </c>
      <c r="AY23" s="242">
        <v>6</v>
      </c>
      <c r="AZ23" s="242" t="str">
        <f>' RINCIAN PROG TAHUNAN'!Q21</f>
        <v/>
      </c>
      <c r="BA23" s="242" t="str">
        <f>' RINCIAN PROG TAHUNAN'!R21</f>
        <v/>
      </c>
      <c r="BB23" s="243" t="str">
        <f>' RINCIAN PROG TAHUNAN'!S21</f>
        <v/>
      </c>
      <c r="BC23" s="242" t="str">
        <f>' RINCIAN PROG TAHUNAN'!T21</f>
        <v/>
      </c>
      <c r="BD23" s="243" t="str">
        <f>' RINCIAN PROG TAHUNAN'!U21</f>
        <v/>
      </c>
      <c r="BE23" s="242" t="str">
        <f>' RINCIAN PROG TAHUNAN'!V21</f>
        <v/>
      </c>
      <c r="BG23" s="242" t="str">
        <f t="shared" si="6"/>
        <v/>
      </c>
      <c r="BH23" s="242" t="str">
        <f t="shared" si="14"/>
        <v/>
      </c>
      <c r="BJ23" s="242" t="str">
        <f>' RINCIAN PROG TAHUNAN'!Y21</f>
        <v/>
      </c>
      <c r="BK23" s="243" t="str">
        <f>' RINCIAN PROG TAHUNAN'!Z21</f>
        <v/>
      </c>
      <c r="BL23" s="243" t="str">
        <f>' RINCIAN PROG TAHUNAN'!AA21</f>
        <v/>
      </c>
      <c r="BM23" s="242" t="str">
        <f>' RINCIAN PROG TAHUNAN'!AB21</f>
        <v/>
      </c>
      <c r="BN23" s="243" t="str">
        <f>' RINCIAN PROG TAHUNAN'!AC21</f>
        <v/>
      </c>
      <c r="BO23" s="242" t="str">
        <f>' RINCIAN PROG TAHUNAN'!AD21</f>
        <v/>
      </c>
      <c r="BP23" s="242" t="str">
        <f t="shared" si="7"/>
        <v/>
      </c>
      <c r="BQ23" s="243" t="str">
        <f t="shared" si="8"/>
        <v/>
      </c>
      <c r="BR23" s="243" t="str">
        <f t="shared" si="9"/>
        <v/>
      </c>
      <c r="BS23" s="242" t="str">
        <f t="shared" si="10"/>
        <v/>
      </c>
      <c r="BT23" s="243" t="str">
        <f t="shared" si="11"/>
        <v/>
      </c>
      <c r="BU23" s="242" t="str">
        <f t="shared" si="12"/>
        <v/>
      </c>
      <c r="BV23" s="242" t="str">
        <f t="shared" si="15"/>
        <v/>
      </c>
      <c r="BW23" s="242" t="str">
        <f t="shared" si="16"/>
        <v/>
      </c>
      <c r="BX23" s="243" t="str">
        <f t="shared" si="17"/>
        <v/>
      </c>
      <c r="BY23" s="242" t="str">
        <f t="shared" si="18"/>
        <v/>
      </c>
      <c r="BZ23" s="243" t="str">
        <f t="shared" si="19"/>
        <v/>
      </c>
      <c r="CA23" s="242" t="str">
        <f t="shared" si="20"/>
        <v/>
      </c>
      <c r="CB23" s="249"/>
      <c r="CC23" s="249"/>
      <c r="CD23" s="249"/>
      <c r="CE23" s="249"/>
      <c r="CF23" s="249"/>
      <c r="CG23" s="249"/>
      <c r="CH23" s="249"/>
      <c r="CI23" s="249"/>
      <c r="CJ23" s="249"/>
      <c r="CK23" s="249"/>
      <c r="CL23" s="249"/>
      <c r="CM23" s="249"/>
      <c r="CN23" s="249"/>
      <c r="CO23" s="249"/>
    </row>
    <row r="24" spans="2:93" ht="66.75" customHeight="1" x14ac:dyDescent="0.2">
      <c r="B24" s="212" t="str">
        <f t="shared" si="21"/>
        <v/>
      </c>
      <c r="C24" s="212" t="str">
        <f t="shared" si="0"/>
        <v/>
      </c>
      <c r="D24" s="213" t="str">
        <f t="shared" si="1"/>
        <v/>
      </c>
      <c r="E24" s="212" t="str">
        <f t="shared" si="2"/>
        <v/>
      </c>
      <c r="F24" s="213" t="str">
        <f t="shared" si="3"/>
        <v/>
      </c>
      <c r="G24" s="160" t="str">
        <f t="shared" si="4"/>
        <v/>
      </c>
      <c r="H24" s="160"/>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206"/>
      <c r="AN24" s="252"/>
      <c r="AO24" s="252"/>
      <c r="AP24" s="252"/>
      <c r="AQ24" s="252"/>
      <c r="AR24" s="252"/>
      <c r="AS24" s="252"/>
      <c r="AT24" s="252"/>
      <c r="AU24" s="252"/>
      <c r="AV24" s="252"/>
      <c r="AW24" s="242" t="str">
        <f t="shared" si="5"/>
        <v/>
      </c>
      <c r="AX24" s="242" t="str">
        <f t="shared" si="13"/>
        <v/>
      </c>
      <c r="AY24" s="242">
        <v>7</v>
      </c>
      <c r="AZ24" s="242" t="str">
        <f>' RINCIAN PROG TAHUNAN'!Q22</f>
        <v/>
      </c>
      <c r="BA24" s="242" t="str">
        <f>' RINCIAN PROG TAHUNAN'!R22</f>
        <v/>
      </c>
      <c r="BB24" s="243" t="str">
        <f>' RINCIAN PROG TAHUNAN'!S22</f>
        <v/>
      </c>
      <c r="BC24" s="242" t="str">
        <f>' RINCIAN PROG TAHUNAN'!T22</f>
        <v/>
      </c>
      <c r="BD24" s="243" t="str">
        <f>' RINCIAN PROG TAHUNAN'!U22</f>
        <v/>
      </c>
      <c r="BE24" s="242" t="str">
        <f>' RINCIAN PROG TAHUNAN'!V22</f>
        <v/>
      </c>
      <c r="BG24" s="242" t="str">
        <f t="shared" si="6"/>
        <v/>
      </c>
      <c r="BH24" s="242" t="str">
        <f t="shared" si="14"/>
        <v/>
      </c>
      <c r="BJ24" s="242" t="str">
        <f>' RINCIAN PROG TAHUNAN'!Y22</f>
        <v/>
      </c>
      <c r="BK24" s="243" t="str">
        <f>' RINCIAN PROG TAHUNAN'!Z22</f>
        <v/>
      </c>
      <c r="BL24" s="243" t="str">
        <f>' RINCIAN PROG TAHUNAN'!AA22</f>
        <v/>
      </c>
      <c r="BM24" s="242" t="str">
        <f>' RINCIAN PROG TAHUNAN'!AB22</f>
        <v/>
      </c>
      <c r="BN24" s="243" t="str">
        <f>' RINCIAN PROG TAHUNAN'!AC22</f>
        <v/>
      </c>
      <c r="BO24" s="242" t="str">
        <f>' RINCIAN PROG TAHUNAN'!AD22</f>
        <v/>
      </c>
      <c r="BP24" s="242" t="str">
        <f t="shared" si="7"/>
        <v/>
      </c>
      <c r="BQ24" s="243" t="str">
        <f t="shared" si="8"/>
        <v/>
      </c>
      <c r="BR24" s="243" t="str">
        <f t="shared" si="9"/>
        <v/>
      </c>
      <c r="BS24" s="242" t="str">
        <f t="shared" si="10"/>
        <v/>
      </c>
      <c r="BT24" s="243" t="str">
        <f t="shared" si="11"/>
        <v/>
      </c>
      <c r="BU24" s="242" t="str">
        <f t="shared" si="12"/>
        <v/>
      </c>
      <c r="BV24" s="242" t="str">
        <f t="shared" si="15"/>
        <v/>
      </c>
      <c r="BW24" s="242" t="str">
        <f t="shared" si="16"/>
        <v/>
      </c>
      <c r="BX24" s="243" t="str">
        <f t="shared" si="17"/>
        <v/>
      </c>
      <c r="BY24" s="242" t="str">
        <f t="shared" si="18"/>
        <v/>
      </c>
      <c r="BZ24" s="243" t="str">
        <f t="shared" si="19"/>
        <v/>
      </c>
      <c r="CA24" s="242" t="str">
        <f t="shared" si="20"/>
        <v/>
      </c>
      <c r="CB24" s="249"/>
      <c r="CC24" s="249"/>
      <c r="CD24" s="249"/>
      <c r="CE24" s="249"/>
      <c r="CF24" s="249"/>
      <c r="CG24" s="249"/>
      <c r="CH24" s="249"/>
      <c r="CI24" s="249"/>
      <c r="CJ24" s="249"/>
      <c r="CK24" s="249"/>
      <c r="CL24" s="249"/>
      <c r="CM24" s="249"/>
      <c r="CN24" s="249"/>
      <c r="CO24" s="249"/>
    </row>
    <row r="25" spans="2:93" ht="66.75" customHeight="1" x14ac:dyDescent="0.2">
      <c r="B25" s="212" t="str">
        <f t="shared" si="21"/>
        <v/>
      </c>
      <c r="C25" s="212" t="str">
        <f t="shared" si="0"/>
        <v/>
      </c>
      <c r="D25" s="213" t="str">
        <f t="shared" si="1"/>
        <v/>
      </c>
      <c r="E25" s="212" t="str">
        <f t="shared" si="2"/>
        <v/>
      </c>
      <c r="F25" s="213" t="str">
        <f t="shared" si="3"/>
        <v/>
      </c>
      <c r="G25" s="160" t="str">
        <f t="shared" si="4"/>
        <v/>
      </c>
      <c r="H25" s="160"/>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206"/>
      <c r="AN25" s="252"/>
      <c r="AO25" s="252"/>
      <c r="AP25" s="252"/>
      <c r="AQ25" s="252"/>
      <c r="AR25" s="252"/>
      <c r="AS25" s="252"/>
      <c r="AT25" s="252"/>
      <c r="AU25" s="252"/>
      <c r="AV25" s="252"/>
      <c r="AW25" s="242" t="str">
        <f t="shared" si="5"/>
        <v/>
      </c>
      <c r="AX25" s="242" t="str">
        <f t="shared" si="13"/>
        <v/>
      </c>
      <c r="AY25" s="242">
        <v>8</v>
      </c>
      <c r="AZ25" s="242" t="str">
        <f>' RINCIAN PROG TAHUNAN'!Q23</f>
        <v/>
      </c>
      <c r="BA25" s="242" t="str">
        <f>' RINCIAN PROG TAHUNAN'!R23</f>
        <v/>
      </c>
      <c r="BB25" s="243" t="str">
        <f>' RINCIAN PROG TAHUNAN'!S23</f>
        <v/>
      </c>
      <c r="BC25" s="242" t="str">
        <f>' RINCIAN PROG TAHUNAN'!T23</f>
        <v/>
      </c>
      <c r="BD25" s="243" t="str">
        <f>' RINCIAN PROG TAHUNAN'!U23</f>
        <v/>
      </c>
      <c r="BE25" s="242" t="str">
        <f>' RINCIAN PROG TAHUNAN'!V23</f>
        <v/>
      </c>
      <c r="BG25" s="242" t="str">
        <f t="shared" si="6"/>
        <v/>
      </c>
      <c r="BH25" s="242" t="str">
        <f t="shared" si="14"/>
        <v/>
      </c>
      <c r="BJ25" s="242" t="str">
        <f>' RINCIAN PROG TAHUNAN'!Y23</f>
        <v/>
      </c>
      <c r="BK25" s="243" t="str">
        <f>' RINCIAN PROG TAHUNAN'!Z23</f>
        <v/>
      </c>
      <c r="BL25" s="243" t="str">
        <f>' RINCIAN PROG TAHUNAN'!AA23</f>
        <v/>
      </c>
      <c r="BM25" s="242" t="str">
        <f>' RINCIAN PROG TAHUNAN'!AB23</f>
        <v/>
      </c>
      <c r="BN25" s="243" t="str">
        <f>' RINCIAN PROG TAHUNAN'!AC23</f>
        <v/>
      </c>
      <c r="BO25" s="242" t="str">
        <f>' RINCIAN PROG TAHUNAN'!AD23</f>
        <v/>
      </c>
      <c r="BP25" s="242" t="str">
        <f t="shared" si="7"/>
        <v/>
      </c>
      <c r="BQ25" s="243" t="str">
        <f t="shared" si="8"/>
        <v/>
      </c>
      <c r="BR25" s="243" t="str">
        <f t="shared" si="9"/>
        <v/>
      </c>
      <c r="BS25" s="242" t="str">
        <f t="shared" si="10"/>
        <v/>
      </c>
      <c r="BT25" s="243" t="str">
        <f t="shared" si="11"/>
        <v/>
      </c>
      <c r="BU25" s="242" t="str">
        <f t="shared" si="12"/>
        <v/>
      </c>
      <c r="BV25" s="242" t="str">
        <f t="shared" si="15"/>
        <v/>
      </c>
      <c r="BW25" s="242" t="str">
        <f t="shared" si="16"/>
        <v/>
      </c>
      <c r="BX25" s="243" t="str">
        <f t="shared" si="17"/>
        <v/>
      </c>
      <c r="BY25" s="242" t="str">
        <f t="shared" si="18"/>
        <v/>
      </c>
      <c r="BZ25" s="243" t="str">
        <f t="shared" si="19"/>
        <v/>
      </c>
      <c r="CA25" s="242" t="str">
        <f t="shared" si="20"/>
        <v/>
      </c>
      <c r="CB25" s="249"/>
      <c r="CC25" s="249"/>
      <c r="CD25" s="249"/>
      <c r="CE25" s="249"/>
      <c r="CF25" s="249"/>
      <c r="CG25" s="249"/>
      <c r="CH25" s="249"/>
      <c r="CI25" s="249"/>
      <c r="CJ25" s="249"/>
      <c r="CK25" s="249"/>
      <c r="CL25" s="249"/>
      <c r="CM25" s="249"/>
      <c r="CN25" s="249"/>
      <c r="CO25" s="249"/>
    </row>
    <row r="26" spans="2:93" ht="66.75" customHeight="1" x14ac:dyDescent="0.2">
      <c r="B26" s="212" t="str">
        <f t="shared" si="21"/>
        <v/>
      </c>
      <c r="C26" s="212" t="str">
        <f t="shared" si="0"/>
        <v/>
      </c>
      <c r="D26" s="213" t="str">
        <f t="shared" si="1"/>
        <v/>
      </c>
      <c r="E26" s="212" t="str">
        <f t="shared" si="2"/>
        <v/>
      </c>
      <c r="F26" s="213" t="str">
        <f t="shared" si="3"/>
        <v/>
      </c>
      <c r="G26" s="160" t="str">
        <f t="shared" si="4"/>
        <v/>
      </c>
      <c r="H26" s="160"/>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206"/>
      <c r="AN26" s="252"/>
      <c r="AO26" s="252"/>
      <c r="AP26" s="252"/>
      <c r="AQ26" s="252"/>
      <c r="AR26" s="252"/>
      <c r="AS26" s="252"/>
      <c r="AT26" s="252"/>
      <c r="AU26" s="252"/>
      <c r="AV26" s="252"/>
      <c r="AW26" s="242" t="str">
        <f t="shared" si="5"/>
        <v/>
      </c>
      <c r="AX26" s="242" t="str">
        <f t="shared" si="13"/>
        <v/>
      </c>
      <c r="AY26" s="242">
        <v>9</v>
      </c>
      <c r="AZ26" s="242" t="str">
        <f>' RINCIAN PROG TAHUNAN'!Q24</f>
        <v/>
      </c>
      <c r="BA26" s="242" t="str">
        <f>' RINCIAN PROG TAHUNAN'!R24</f>
        <v/>
      </c>
      <c r="BB26" s="243" t="str">
        <f>' RINCIAN PROG TAHUNAN'!S24</f>
        <v/>
      </c>
      <c r="BC26" s="242" t="str">
        <f>' RINCIAN PROG TAHUNAN'!T24</f>
        <v/>
      </c>
      <c r="BD26" s="243" t="str">
        <f>' RINCIAN PROG TAHUNAN'!U24</f>
        <v/>
      </c>
      <c r="BE26" s="242" t="str">
        <f>' RINCIAN PROG TAHUNAN'!V24</f>
        <v/>
      </c>
      <c r="BG26" s="242" t="str">
        <f t="shared" si="6"/>
        <v/>
      </c>
      <c r="BH26" s="242" t="str">
        <f t="shared" si="14"/>
        <v/>
      </c>
      <c r="BJ26" s="242" t="str">
        <f>' RINCIAN PROG TAHUNAN'!Y24</f>
        <v/>
      </c>
      <c r="BK26" s="243" t="str">
        <f>' RINCIAN PROG TAHUNAN'!Z24</f>
        <v/>
      </c>
      <c r="BL26" s="243" t="str">
        <f>' RINCIAN PROG TAHUNAN'!AA24</f>
        <v/>
      </c>
      <c r="BM26" s="242" t="str">
        <f>' RINCIAN PROG TAHUNAN'!AB24</f>
        <v/>
      </c>
      <c r="BN26" s="243" t="str">
        <f>' RINCIAN PROG TAHUNAN'!AC24</f>
        <v/>
      </c>
      <c r="BO26" s="242" t="str">
        <f>' RINCIAN PROG TAHUNAN'!AD24</f>
        <v/>
      </c>
      <c r="BP26" s="242" t="str">
        <f t="shared" si="7"/>
        <v/>
      </c>
      <c r="BQ26" s="243" t="str">
        <f t="shared" si="8"/>
        <v/>
      </c>
      <c r="BR26" s="243" t="str">
        <f t="shared" si="9"/>
        <v/>
      </c>
      <c r="BS26" s="242" t="str">
        <f t="shared" si="10"/>
        <v/>
      </c>
      <c r="BT26" s="243" t="str">
        <f t="shared" si="11"/>
        <v/>
      </c>
      <c r="BU26" s="242" t="str">
        <f t="shared" si="12"/>
        <v/>
      </c>
      <c r="BV26" s="242" t="str">
        <f t="shared" si="15"/>
        <v/>
      </c>
      <c r="BW26" s="242" t="str">
        <f t="shared" si="16"/>
        <v/>
      </c>
      <c r="BX26" s="243" t="str">
        <f t="shared" si="17"/>
        <v/>
      </c>
      <c r="BY26" s="242" t="str">
        <f t="shared" si="18"/>
        <v/>
      </c>
      <c r="BZ26" s="243" t="str">
        <f t="shared" si="19"/>
        <v/>
      </c>
      <c r="CA26" s="242" t="str">
        <f t="shared" si="20"/>
        <v/>
      </c>
      <c r="CB26" s="249"/>
      <c r="CC26" s="249"/>
      <c r="CD26" s="249"/>
      <c r="CE26" s="249"/>
      <c r="CF26" s="249"/>
      <c r="CG26" s="249"/>
      <c r="CH26" s="249"/>
      <c r="CI26" s="249"/>
      <c r="CJ26" s="249"/>
      <c r="CK26" s="249"/>
      <c r="CL26" s="249"/>
      <c r="CM26" s="249"/>
      <c r="CN26" s="249"/>
      <c r="CO26" s="249"/>
    </row>
    <row r="27" spans="2:93" ht="66.75" customHeight="1" x14ac:dyDescent="0.2">
      <c r="B27" s="212" t="str">
        <f t="shared" si="21"/>
        <v/>
      </c>
      <c r="C27" s="212" t="str">
        <f t="shared" si="0"/>
        <v/>
      </c>
      <c r="D27" s="213" t="str">
        <f t="shared" si="1"/>
        <v/>
      </c>
      <c r="E27" s="212" t="str">
        <f t="shared" si="2"/>
        <v/>
      </c>
      <c r="F27" s="213" t="str">
        <f t="shared" si="3"/>
        <v/>
      </c>
      <c r="G27" s="160" t="str">
        <f t="shared" si="4"/>
        <v/>
      </c>
      <c r="H27" s="160"/>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206"/>
      <c r="AN27" s="252"/>
      <c r="AO27" s="252"/>
      <c r="AP27" s="252"/>
      <c r="AQ27" s="252"/>
      <c r="AR27" s="252"/>
      <c r="AS27" s="252"/>
      <c r="AT27" s="252"/>
      <c r="AU27" s="252"/>
      <c r="AV27" s="252"/>
      <c r="AW27" s="242" t="str">
        <f t="shared" si="5"/>
        <v/>
      </c>
      <c r="AX27" s="242" t="str">
        <f t="shared" si="13"/>
        <v/>
      </c>
      <c r="AY27" s="242">
        <v>10</v>
      </c>
      <c r="AZ27" s="242" t="str">
        <f>' RINCIAN PROG TAHUNAN'!Q25</f>
        <v/>
      </c>
      <c r="BA27" s="242" t="str">
        <f>' RINCIAN PROG TAHUNAN'!R25</f>
        <v/>
      </c>
      <c r="BB27" s="243" t="str">
        <f>' RINCIAN PROG TAHUNAN'!S25</f>
        <v/>
      </c>
      <c r="BC27" s="242" t="str">
        <f>' RINCIAN PROG TAHUNAN'!T25</f>
        <v/>
      </c>
      <c r="BD27" s="243" t="str">
        <f>' RINCIAN PROG TAHUNAN'!U25</f>
        <v/>
      </c>
      <c r="BE27" s="242" t="str">
        <f>' RINCIAN PROG TAHUNAN'!V25</f>
        <v/>
      </c>
      <c r="BG27" s="242" t="str">
        <f t="shared" si="6"/>
        <v/>
      </c>
      <c r="BH27" s="242" t="str">
        <f t="shared" si="14"/>
        <v/>
      </c>
      <c r="BJ27" s="242" t="str">
        <f>' RINCIAN PROG TAHUNAN'!Y25</f>
        <v/>
      </c>
      <c r="BK27" s="243" t="str">
        <f>' RINCIAN PROG TAHUNAN'!Z25</f>
        <v/>
      </c>
      <c r="BL27" s="243" t="str">
        <f>' RINCIAN PROG TAHUNAN'!AA25</f>
        <v/>
      </c>
      <c r="BM27" s="242" t="str">
        <f>' RINCIAN PROG TAHUNAN'!AB25</f>
        <v/>
      </c>
      <c r="BN27" s="243" t="str">
        <f>' RINCIAN PROG TAHUNAN'!AC25</f>
        <v/>
      </c>
      <c r="BO27" s="242" t="str">
        <f>' RINCIAN PROG TAHUNAN'!AD25</f>
        <v/>
      </c>
      <c r="BP27" s="242" t="str">
        <f t="shared" si="7"/>
        <v/>
      </c>
      <c r="BQ27" s="243" t="str">
        <f t="shared" si="8"/>
        <v/>
      </c>
      <c r="BR27" s="243" t="str">
        <f t="shared" si="9"/>
        <v/>
      </c>
      <c r="BS27" s="242" t="str">
        <f t="shared" si="10"/>
        <v/>
      </c>
      <c r="BT27" s="243" t="str">
        <f t="shared" si="11"/>
        <v/>
      </c>
      <c r="BU27" s="242" t="str">
        <f t="shared" si="12"/>
        <v/>
      </c>
      <c r="BV27" s="242" t="str">
        <f t="shared" si="15"/>
        <v/>
      </c>
      <c r="BW27" s="242" t="str">
        <f t="shared" si="16"/>
        <v/>
      </c>
      <c r="BX27" s="243" t="str">
        <f t="shared" si="17"/>
        <v/>
      </c>
      <c r="BY27" s="242" t="str">
        <f t="shared" si="18"/>
        <v/>
      </c>
      <c r="BZ27" s="243" t="str">
        <f t="shared" si="19"/>
        <v/>
      </c>
      <c r="CA27" s="242" t="str">
        <f t="shared" si="20"/>
        <v/>
      </c>
      <c r="CB27" s="249"/>
      <c r="CC27" s="249"/>
      <c r="CD27" s="249"/>
      <c r="CE27" s="249"/>
      <c r="CF27" s="249"/>
      <c r="CG27" s="249"/>
      <c r="CH27" s="249"/>
      <c r="CI27" s="249"/>
      <c r="CJ27" s="249"/>
      <c r="CK27" s="249"/>
      <c r="CL27" s="249"/>
      <c r="CM27" s="249"/>
      <c r="CN27" s="249"/>
      <c r="CO27" s="249"/>
    </row>
    <row r="28" spans="2:93" ht="66.75" customHeight="1" x14ac:dyDescent="0.2">
      <c r="B28" s="212" t="str">
        <f t="shared" si="21"/>
        <v/>
      </c>
      <c r="C28" s="212" t="str">
        <f t="shared" si="0"/>
        <v/>
      </c>
      <c r="D28" s="213" t="str">
        <f t="shared" si="1"/>
        <v/>
      </c>
      <c r="E28" s="212" t="str">
        <f t="shared" si="2"/>
        <v/>
      </c>
      <c r="F28" s="213" t="str">
        <f t="shared" si="3"/>
        <v/>
      </c>
      <c r="G28" s="160" t="str">
        <f t="shared" si="4"/>
        <v/>
      </c>
      <c r="H28" s="160"/>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206"/>
      <c r="AN28" s="252"/>
      <c r="AO28" s="252"/>
      <c r="AP28" s="252"/>
      <c r="AQ28" s="252"/>
      <c r="AR28" s="252"/>
      <c r="AS28" s="252"/>
      <c r="AT28" s="252"/>
      <c r="AU28" s="252"/>
      <c r="AV28" s="252"/>
      <c r="AW28" s="242" t="str">
        <f t="shared" si="5"/>
        <v/>
      </c>
      <c r="AX28" s="242" t="str">
        <f t="shared" si="13"/>
        <v/>
      </c>
      <c r="AY28" s="242">
        <v>11</v>
      </c>
      <c r="AZ28" s="242" t="str">
        <f>' RINCIAN PROG TAHUNAN'!Q26</f>
        <v/>
      </c>
      <c r="BA28" s="242" t="str">
        <f>' RINCIAN PROG TAHUNAN'!R26</f>
        <v/>
      </c>
      <c r="BB28" s="243" t="str">
        <f>' RINCIAN PROG TAHUNAN'!S26</f>
        <v/>
      </c>
      <c r="BC28" s="242" t="str">
        <f>' RINCIAN PROG TAHUNAN'!T26</f>
        <v/>
      </c>
      <c r="BD28" s="243" t="str">
        <f>' RINCIAN PROG TAHUNAN'!U26</f>
        <v/>
      </c>
      <c r="BE28" s="242" t="str">
        <f>' RINCIAN PROG TAHUNAN'!V26</f>
        <v/>
      </c>
      <c r="BG28" s="242" t="str">
        <f t="shared" si="6"/>
        <v/>
      </c>
      <c r="BH28" s="242" t="str">
        <f t="shared" si="14"/>
        <v/>
      </c>
      <c r="BJ28" s="242" t="str">
        <f>' RINCIAN PROG TAHUNAN'!Y26</f>
        <v/>
      </c>
      <c r="BK28" s="243" t="str">
        <f>' RINCIAN PROG TAHUNAN'!Z26</f>
        <v/>
      </c>
      <c r="BL28" s="243" t="str">
        <f>' RINCIAN PROG TAHUNAN'!AA26</f>
        <v/>
      </c>
      <c r="BM28" s="242" t="str">
        <f>' RINCIAN PROG TAHUNAN'!AB26</f>
        <v/>
      </c>
      <c r="BN28" s="243" t="str">
        <f>' RINCIAN PROG TAHUNAN'!AC26</f>
        <v/>
      </c>
      <c r="BO28" s="242" t="str">
        <f>' RINCIAN PROG TAHUNAN'!AD26</f>
        <v/>
      </c>
      <c r="BP28" s="242" t="str">
        <f t="shared" si="7"/>
        <v/>
      </c>
      <c r="BQ28" s="243" t="str">
        <f t="shared" si="8"/>
        <v/>
      </c>
      <c r="BR28" s="243" t="str">
        <f t="shared" si="9"/>
        <v/>
      </c>
      <c r="BS28" s="242" t="str">
        <f t="shared" si="10"/>
        <v/>
      </c>
      <c r="BT28" s="243" t="str">
        <f t="shared" si="11"/>
        <v/>
      </c>
      <c r="BU28" s="242" t="str">
        <f t="shared" si="12"/>
        <v/>
      </c>
      <c r="BV28" s="242" t="str">
        <f t="shared" si="15"/>
        <v/>
      </c>
      <c r="BW28" s="242" t="str">
        <f t="shared" si="16"/>
        <v/>
      </c>
      <c r="BX28" s="243" t="str">
        <f t="shared" si="17"/>
        <v/>
      </c>
      <c r="BY28" s="242" t="str">
        <f t="shared" si="18"/>
        <v/>
      </c>
      <c r="BZ28" s="243" t="str">
        <f t="shared" si="19"/>
        <v/>
      </c>
      <c r="CA28" s="242" t="str">
        <f t="shared" si="20"/>
        <v/>
      </c>
      <c r="CB28" s="249"/>
      <c r="CC28" s="249"/>
      <c r="CD28" s="249"/>
      <c r="CE28" s="249"/>
      <c r="CF28" s="249"/>
      <c r="CG28" s="249"/>
      <c r="CH28" s="249"/>
      <c r="CI28" s="249"/>
      <c r="CJ28" s="249"/>
      <c r="CK28" s="249"/>
      <c r="CL28" s="249"/>
      <c r="CM28" s="249"/>
      <c r="CN28" s="249"/>
      <c r="CO28" s="249"/>
    </row>
    <row r="29" spans="2:93" ht="66.75" customHeight="1" x14ac:dyDescent="0.2">
      <c r="B29" s="212" t="str">
        <f t="shared" si="21"/>
        <v/>
      </c>
      <c r="C29" s="212" t="str">
        <f t="shared" si="0"/>
        <v/>
      </c>
      <c r="D29" s="213" t="str">
        <f t="shared" si="1"/>
        <v/>
      </c>
      <c r="E29" s="212" t="str">
        <f t="shared" si="2"/>
        <v/>
      </c>
      <c r="F29" s="213" t="str">
        <f t="shared" si="3"/>
        <v/>
      </c>
      <c r="G29" s="160" t="str">
        <f t="shared" si="4"/>
        <v/>
      </c>
      <c r="H29" s="160"/>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206"/>
      <c r="AN29" s="252"/>
      <c r="AO29" s="252"/>
      <c r="AP29" s="252"/>
      <c r="AQ29" s="252"/>
      <c r="AR29" s="252"/>
      <c r="AS29" s="252"/>
      <c r="AT29" s="252"/>
      <c r="AU29" s="252"/>
      <c r="AV29" s="252"/>
      <c r="AW29" s="242" t="str">
        <f>IFERROR(SMALL($AX$18:$AX$32,ROW(13:13)),"")</f>
        <v/>
      </c>
      <c r="AX29" s="242" t="str">
        <f t="shared" si="13"/>
        <v/>
      </c>
      <c r="AY29" s="242">
        <v>12</v>
      </c>
      <c r="AZ29" s="242" t="str">
        <f>' RINCIAN PROG TAHUNAN'!Q27</f>
        <v/>
      </c>
      <c r="BA29" s="242" t="str">
        <f>' RINCIAN PROG TAHUNAN'!R27</f>
        <v/>
      </c>
      <c r="BB29" s="243" t="str">
        <f>' RINCIAN PROG TAHUNAN'!S27</f>
        <v/>
      </c>
      <c r="BC29" s="242" t="str">
        <f>' RINCIAN PROG TAHUNAN'!T27</f>
        <v/>
      </c>
      <c r="BD29" s="243" t="str">
        <f>' RINCIAN PROG TAHUNAN'!U27</f>
        <v/>
      </c>
      <c r="BE29" s="242" t="str">
        <f>' RINCIAN PROG TAHUNAN'!V27</f>
        <v/>
      </c>
      <c r="BG29" s="242" t="str">
        <f>IFERROR(SMALL($BH$18:$BH$32,ROW(13:13)),"")</f>
        <v/>
      </c>
      <c r="BH29" s="242" t="str">
        <f t="shared" si="14"/>
        <v/>
      </c>
      <c r="BJ29" s="242" t="str">
        <f>' RINCIAN PROG TAHUNAN'!Y27</f>
        <v/>
      </c>
      <c r="BK29" s="243" t="str">
        <f>' RINCIAN PROG TAHUNAN'!Z27</f>
        <v/>
      </c>
      <c r="BL29" s="243" t="str">
        <f>' RINCIAN PROG TAHUNAN'!AA27</f>
        <v/>
      </c>
      <c r="BM29" s="242" t="str">
        <f>' RINCIAN PROG TAHUNAN'!AB27</f>
        <v/>
      </c>
      <c r="BN29" s="243" t="str">
        <f>' RINCIAN PROG TAHUNAN'!AC27</f>
        <v/>
      </c>
      <c r="BO29" s="242" t="str">
        <f>' RINCIAN PROG TAHUNAN'!AD27</f>
        <v/>
      </c>
      <c r="BP29" s="242" t="str">
        <f t="shared" si="7"/>
        <v/>
      </c>
      <c r="BQ29" s="243" t="str">
        <f t="shared" si="8"/>
        <v/>
      </c>
      <c r="BR29" s="243" t="str">
        <f t="shared" si="9"/>
        <v/>
      </c>
      <c r="BS29" s="242" t="str">
        <f t="shared" si="10"/>
        <v/>
      </c>
      <c r="BT29" s="243" t="str">
        <f t="shared" si="11"/>
        <v/>
      </c>
      <c r="BU29" s="242" t="str">
        <f t="shared" si="12"/>
        <v/>
      </c>
      <c r="BV29" s="242" t="str">
        <f t="shared" si="15"/>
        <v/>
      </c>
      <c r="BW29" s="242" t="str">
        <f t="shared" si="16"/>
        <v/>
      </c>
      <c r="BX29" s="243" t="str">
        <f t="shared" si="17"/>
        <v/>
      </c>
      <c r="BY29" s="242" t="str">
        <f t="shared" si="18"/>
        <v/>
      </c>
      <c r="BZ29" s="243" t="str">
        <f t="shared" si="19"/>
        <v/>
      </c>
      <c r="CA29" s="242" t="str">
        <f t="shared" si="20"/>
        <v/>
      </c>
      <c r="CB29" s="249"/>
      <c r="CC29" s="249"/>
      <c r="CD29" s="249"/>
      <c r="CE29" s="249"/>
      <c r="CF29" s="249"/>
      <c r="CG29" s="249"/>
      <c r="CH29" s="249"/>
      <c r="CI29" s="249"/>
      <c r="CJ29" s="249"/>
      <c r="CK29" s="249"/>
      <c r="CL29" s="249"/>
      <c r="CM29" s="249"/>
      <c r="CN29" s="249"/>
      <c r="CO29" s="249"/>
    </row>
    <row r="30" spans="2:93" ht="66.75" customHeight="1" x14ac:dyDescent="0.2">
      <c r="B30" s="212" t="str">
        <f t="shared" si="21"/>
        <v/>
      </c>
      <c r="C30" s="212" t="str">
        <f t="shared" si="0"/>
        <v/>
      </c>
      <c r="D30" s="213" t="str">
        <f t="shared" si="1"/>
        <v/>
      </c>
      <c r="E30" s="212" t="str">
        <f t="shared" si="2"/>
        <v/>
      </c>
      <c r="F30" s="213" t="str">
        <f t="shared" si="3"/>
        <v/>
      </c>
      <c r="G30" s="160" t="str">
        <f t="shared" si="4"/>
        <v/>
      </c>
      <c r="H30" s="16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206"/>
      <c r="AN30" s="252"/>
      <c r="AO30" s="252"/>
      <c r="AP30" s="252"/>
      <c r="AQ30" s="252"/>
      <c r="AR30" s="252"/>
      <c r="AS30" s="252"/>
      <c r="AT30" s="252"/>
      <c r="AU30" s="252"/>
      <c r="AV30" s="252"/>
      <c r="AW30" s="242" t="str">
        <f>IFERROR(SMALL($AX$18:$AX$32,ROW(14:14)),"")</f>
        <v/>
      </c>
      <c r="AX30" s="242" t="str">
        <f t="shared" si="13"/>
        <v/>
      </c>
      <c r="AY30" s="242">
        <v>13</v>
      </c>
      <c r="AZ30" s="242" t="str">
        <f>' RINCIAN PROG TAHUNAN'!Q28</f>
        <v/>
      </c>
      <c r="BA30" s="242" t="str">
        <f>' RINCIAN PROG TAHUNAN'!R28</f>
        <v/>
      </c>
      <c r="BB30" s="243" t="str">
        <f>' RINCIAN PROG TAHUNAN'!S28</f>
        <v/>
      </c>
      <c r="BC30" s="242" t="str">
        <f>' RINCIAN PROG TAHUNAN'!T28</f>
        <v/>
      </c>
      <c r="BD30" s="243" t="str">
        <f>' RINCIAN PROG TAHUNAN'!U28</f>
        <v/>
      </c>
      <c r="BE30" s="242" t="str">
        <f>' RINCIAN PROG TAHUNAN'!V28</f>
        <v/>
      </c>
      <c r="BG30" s="242" t="str">
        <f>IFERROR(SMALL($BH$18:$BH$32,ROW(14:14)),"")</f>
        <v/>
      </c>
      <c r="BH30" s="242" t="str">
        <f t="shared" si="14"/>
        <v/>
      </c>
      <c r="BJ30" s="242" t="str">
        <f>' RINCIAN PROG TAHUNAN'!Y28</f>
        <v/>
      </c>
      <c r="BK30" s="243" t="str">
        <f>' RINCIAN PROG TAHUNAN'!Z28</f>
        <v/>
      </c>
      <c r="BL30" s="243" t="str">
        <f>' RINCIAN PROG TAHUNAN'!AA28</f>
        <v/>
      </c>
      <c r="BM30" s="242" t="str">
        <f>' RINCIAN PROG TAHUNAN'!AB28</f>
        <v/>
      </c>
      <c r="BN30" s="243" t="str">
        <f>' RINCIAN PROG TAHUNAN'!AC28</f>
        <v/>
      </c>
      <c r="BO30" s="242" t="str">
        <f>' RINCIAN PROG TAHUNAN'!AD28</f>
        <v/>
      </c>
      <c r="BP30" s="242" t="str">
        <f t="shared" si="7"/>
        <v/>
      </c>
      <c r="BQ30" s="243" t="str">
        <f t="shared" si="8"/>
        <v/>
      </c>
      <c r="BR30" s="243" t="str">
        <f t="shared" si="9"/>
        <v/>
      </c>
      <c r="BS30" s="242" t="str">
        <f t="shared" si="10"/>
        <v/>
      </c>
      <c r="BT30" s="243" t="str">
        <f t="shared" si="11"/>
        <v/>
      </c>
      <c r="BU30" s="242" t="str">
        <f t="shared" si="12"/>
        <v/>
      </c>
      <c r="BV30" s="242" t="str">
        <f t="shared" si="15"/>
        <v/>
      </c>
      <c r="BW30" s="242" t="str">
        <f t="shared" si="16"/>
        <v/>
      </c>
      <c r="BX30" s="243" t="str">
        <f t="shared" si="17"/>
        <v/>
      </c>
      <c r="BY30" s="242" t="str">
        <f t="shared" si="18"/>
        <v/>
      </c>
      <c r="BZ30" s="243" t="str">
        <f t="shared" si="19"/>
        <v/>
      </c>
      <c r="CA30" s="242" t="str">
        <f t="shared" si="20"/>
        <v/>
      </c>
      <c r="CB30" s="249"/>
      <c r="CC30" s="249"/>
      <c r="CD30" s="249"/>
      <c r="CE30" s="249"/>
      <c r="CF30" s="249"/>
      <c r="CG30" s="249"/>
      <c r="CH30" s="249"/>
      <c r="CI30" s="249"/>
      <c r="CJ30" s="249"/>
      <c r="CK30" s="249"/>
      <c r="CL30" s="249"/>
      <c r="CM30" s="249"/>
      <c r="CN30" s="249"/>
      <c r="CO30" s="249"/>
    </row>
    <row r="31" spans="2:93" ht="66.75" customHeight="1" x14ac:dyDescent="0.2">
      <c r="B31" s="212" t="str">
        <f t="shared" si="21"/>
        <v/>
      </c>
      <c r="C31" s="212" t="str">
        <f t="shared" si="0"/>
        <v/>
      </c>
      <c r="D31" s="213" t="str">
        <f t="shared" si="1"/>
        <v/>
      </c>
      <c r="E31" s="212" t="str">
        <f t="shared" si="2"/>
        <v/>
      </c>
      <c r="F31" s="213" t="str">
        <f t="shared" si="3"/>
        <v/>
      </c>
      <c r="G31" s="160" t="str">
        <f t="shared" si="4"/>
        <v/>
      </c>
      <c r="H31" s="16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206"/>
      <c r="AN31" s="252"/>
      <c r="AO31" s="252"/>
      <c r="AP31" s="252"/>
      <c r="AQ31" s="252"/>
      <c r="AR31" s="252"/>
      <c r="AS31" s="252"/>
      <c r="AT31" s="252"/>
      <c r="AU31" s="252"/>
      <c r="AV31" s="252"/>
      <c r="AW31" s="242" t="str">
        <f>IFERROR(SMALL($AX$18:$AX$32,ROW(15:15)),"")</f>
        <v/>
      </c>
      <c r="AX31" s="242" t="str">
        <f t="shared" si="13"/>
        <v/>
      </c>
      <c r="AY31" s="242">
        <v>14</v>
      </c>
      <c r="AZ31" s="242" t="str">
        <f>' RINCIAN PROG TAHUNAN'!Q29</f>
        <v/>
      </c>
      <c r="BA31" s="242" t="str">
        <f>' RINCIAN PROG TAHUNAN'!R29</f>
        <v/>
      </c>
      <c r="BB31" s="243" t="str">
        <f>' RINCIAN PROG TAHUNAN'!S29</f>
        <v/>
      </c>
      <c r="BC31" s="242" t="str">
        <f>' RINCIAN PROG TAHUNAN'!T29</f>
        <v/>
      </c>
      <c r="BD31" s="243" t="str">
        <f>' RINCIAN PROG TAHUNAN'!U29</f>
        <v/>
      </c>
      <c r="BE31" s="242" t="str">
        <f>' RINCIAN PROG TAHUNAN'!V29</f>
        <v/>
      </c>
      <c r="BG31" s="242" t="str">
        <f>IFERROR(SMALL($BH$18:$BH$32,ROW(15:15)),"")</f>
        <v/>
      </c>
      <c r="BH31" s="242" t="str">
        <f t="shared" si="14"/>
        <v/>
      </c>
      <c r="BJ31" s="242" t="str">
        <f>' RINCIAN PROG TAHUNAN'!Y29</f>
        <v/>
      </c>
      <c r="BK31" s="243" t="str">
        <f>' RINCIAN PROG TAHUNAN'!Z29</f>
        <v/>
      </c>
      <c r="BL31" s="243" t="str">
        <f>' RINCIAN PROG TAHUNAN'!AA29</f>
        <v/>
      </c>
      <c r="BM31" s="242" t="str">
        <f>' RINCIAN PROG TAHUNAN'!AB29</f>
        <v/>
      </c>
      <c r="BN31" s="243" t="str">
        <f>' RINCIAN PROG TAHUNAN'!AC29</f>
        <v/>
      </c>
      <c r="BO31" s="242" t="str">
        <f>' RINCIAN PROG TAHUNAN'!AD29</f>
        <v/>
      </c>
      <c r="BP31" s="242" t="str">
        <f t="shared" si="7"/>
        <v/>
      </c>
      <c r="BQ31" s="243" t="str">
        <f t="shared" si="8"/>
        <v/>
      </c>
      <c r="BR31" s="243" t="str">
        <f t="shared" si="9"/>
        <v/>
      </c>
      <c r="BS31" s="242" t="str">
        <f t="shared" si="10"/>
        <v/>
      </c>
      <c r="BT31" s="243" t="str">
        <f t="shared" si="11"/>
        <v/>
      </c>
      <c r="BU31" s="242" t="str">
        <f t="shared" si="12"/>
        <v/>
      </c>
      <c r="BV31" s="242" t="str">
        <f t="shared" si="15"/>
        <v/>
      </c>
      <c r="BW31" s="242" t="str">
        <f t="shared" si="16"/>
        <v/>
      </c>
      <c r="BX31" s="243" t="str">
        <f t="shared" si="17"/>
        <v/>
      </c>
      <c r="BY31" s="242" t="str">
        <f t="shared" si="18"/>
        <v/>
      </c>
      <c r="BZ31" s="243" t="str">
        <f t="shared" si="19"/>
        <v/>
      </c>
      <c r="CA31" s="242" t="str">
        <f t="shared" si="20"/>
        <v/>
      </c>
      <c r="CB31" s="249"/>
      <c r="CC31" s="249"/>
      <c r="CD31" s="249"/>
      <c r="CE31" s="249"/>
      <c r="CF31" s="249"/>
      <c r="CG31" s="249"/>
      <c r="CH31" s="249"/>
      <c r="CI31" s="249"/>
      <c r="CJ31" s="249"/>
      <c r="CK31" s="249"/>
      <c r="CL31" s="249"/>
      <c r="CM31" s="249"/>
      <c r="CN31" s="249"/>
      <c r="CO31" s="249"/>
    </row>
    <row r="32" spans="2:93" ht="66.75" customHeight="1" x14ac:dyDescent="0.2">
      <c r="B32" s="221" t="str">
        <f t="shared" si="21"/>
        <v/>
      </c>
      <c r="C32" s="212" t="str">
        <f t="shared" si="0"/>
        <v/>
      </c>
      <c r="D32" s="213" t="str">
        <f t="shared" si="1"/>
        <v/>
      </c>
      <c r="E32" s="212" t="str">
        <f t="shared" si="2"/>
        <v/>
      </c>
      <c r="F32" s="213" t="str">
        <f t="shared" si="3"/>
        <v/>
      </c>
      <c r="G32" s="160" t="str">
        <f t="shared" si="4"/>
        <v/>
      </c>
      <c r="H32" s="260"/>
      <c r="I32" s="223"/>
      <c r="J32" s="223"/>
      <c r="K32" s="223"/>
      <c r="L32" s="223"/>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206"/>
      <c r="AN32" s="252"/>
      <c r="AO32" s="252"/>
      <c r="AP32" s="252"/>
      <c r="AQ32" s="252"/>
      <c r="AR32" s="252"/>
      <c r="AS32" s="252"/>
      <c r="AT32" s="252"/>
      <c r="AU32" s="252"/>
      <c r="AV32" s="252"/>
      <c r="AW32" s="242" t="str">
        <f>IFERROR(SMALL($AX$18:$AX$32,ROW(16:16)),"")</f>
        <v/>
      </c>
      <c r="AX32" s="242" t="str">
        <f t="shared" si="13"/>
        <v/>
      </c>
      <c r="AY32" s="242">
        <v>15</v>
      </c>
      <c r="AZ32" s="242" t="str">
        <f>' RINCIAN PROG TAHUNAN'!Q30</f>
        <v/>
      </c>
      <c r="BA32" s="242" t="str">
        <f>' RINCIAN PROG TAHUNAN'!R30</f>
        <v/>
      </c>
      <c r="BB32" s="243" t="str">
        <f>' RINCIAN PROG TAHUNAN'!S30</f>
        <v/>
      </c>
      <c r="BC32" s="242" t="str">
        <f>' RINCIAN PROG TAHUNAN'!T30</f>
        <v/>
      </c>
      <c r="BD32" s="243" t="str">
        <f>' RINCIAN PROG TAHUNAN'!U30</f>
        <v/>
      </c>
      <c r="BE32" s="242" t="str">
        <f>' RINCIAN PROG TAHUNAN'!V30</f>
        <v/>
      </c>
      <c r="BG32" s="242" t="str">
        <f>IFERROR(SMALL($BH$18:$BH$32,ROW(16:16)),"")</f>
        <v/>
      </c>
      <c r="BH32" s="242" t="str">
        <f t="shared" si="14"/>
        <v/>
      </c>
      <c r="BJ32" s="242" t="str">
        <f>' RINCIAN PROG TAHUNAN'!Y30</f>
        <v/>
      </c>
      <c r="BK32" s="243" t="str">
        <f>' RINCIAN PROG TAHUNAN'!Z30</f>
        <v/>
      </c>
      <c r="BL32" s="243" t="str">
        <f>' RINCIAN PROG TAHUNAN'!AA30</f>
        <v/>
      </c>
      <c r="BM32" s="242" t="str">
        <f>' RINCIAN PROG TAHUNAN'!AB30</f>
        <v/>
      </c>
      <c r="BN32" s="243" t="str">
        <f>' RINCIAN PROG TAHUNAN'!AC30</f>
        <v/>
      </c>
      <c r="BO32" s="242" t="str">
        <f>' RINCIAN PROG TAHUNAN'!AD30</f>
        <v/>
      </c>
      <c r="BP32" s="242" t="str">
        <f t="shared" si="7"/>
        <v/>
      </c>
      <c r="BQ32" s="243" t="str">
        <f t="shared" si="8"/>
        <v/>
      </c>
      <c r="BR32" s="243" t="str">
        <f t="shared" si="9"/>
        <v/>
      </c>
      <c r="BS32" s="242" t="str">
        <f t="shared" si="10"/>
        <v/>
      </c>
      <c r="BT32" s="243" t="str">
        <f t="shared" si="11"/>
        <v/>
      </c>
      <c r="BU32" s="242" t="str">
        <f t="shared" si="12"/>
        <v/>
      </c>
      <c r="BV32" s="242" t="str">
        <f t="shared" si="15"/>
        <v/>
      </c>
      <c r="BW32" s="242" t="str">
        <f t="shared" si="16"/>
        <v/>
      </c>
      <c r="BX32" s="243" t="str">
        <f t="shared" si="17"/>
        <v/>
      </c>
      <c r="BY32" s="242" t="str">
        <f t="shared" si="18"/>
        <v/>
      </c>
      <c r="BZ32" s="243" t="str">
        <f t="shared" si="19"/>
        <v/>
      </c>
      <c r="CA32" s="242" t="str">
        <f t="shared" si="20"/>
        <v/>
      </c>
      <c r="CB32" s="249"/>
      <c r="CC32" s="249"/>
      <c r="CD32" s="249"/>
      <c r="CE32" s="249"/>
      <c r="CF32" s="249"/>
      <c r="CG32" s="249"/>
      <c r="CH32" s="249"/>
      <c r="CI32" s="249"/>
      <c r="CJ32" s="249"/>
      <c r="CK32" s="249"/>
      <c r="CL32" s="249"/>
      <c r="CM32" s="249"/>
      <c r="CN32" s="249"/>
      <c r="CO32" s="249"/>
    </row>
    <row r="33" spans="3:93" x14ac:dyDescent="0.2">
      <c r="AZ33" s="242" t="str">
        <f>' RINCIAN PROG TAHUNAN'!Q31</f>
        <v/>
      </c>
      <c r="BA33" s="242" t="str">
        <f>' RINCIAN PROG TAHUNAN'!R31</f>
        <v/>
      </c>
      <c r="BB33" s="243" t="str">
        <f>' RINCIAN PROG TAHUNAN'!S31</f>
        <v/>
      </c>
      <c r="BC33" s="242" t="str">
        <f>' RINCIAN PROG TAHUNAN'!T31</f>
        <v/>
      </c>
      <c r="BD33" s="243" t="str">
        <f>' RINCIAN PROG TAHUNAN'!U31</f>
        <v/>
      </c>
      <c r="BJ33" s="242" t="str">
        <f>' RINCIAN PROG TAHUNAN'!Y31</f>
        <v/>
      </c>
      <c r="BK33" s="243" t="str">
        <f>' RINCIAN PROG TAHUNAN'!Z31</f>
        <v/>
      </c>
      <c r="BL33" s="243" t="str">
        <f>' RINCIAN PROG TAHUNAN'!AA31</f>
        <v/>
      </c>
      <c r="BM33" s="242" t="str">
        <f>' RINCIAN PROG TAHUNAN'!AB31</f>
        <v/>
      </c>
      <c r="BN33" s="243" t="str">
        <f>' RINCIAN PROG TAHUNAN'!AC31</f>
        <v/>
      </c>
      <c r="BO33" s="242"/>
      <c r="BP33" s="242"/>
      <c r="BQ33" s="243"/>
      <c r="BR33" s="243"/>
      <c r="BS33" s="242"/>
      <c r="BT33" s="243"/>
      <c r="BU33" s="242"/>
      <c r="BV33" s="242"/>
      <c r="BW33" s="242"/>
      <c r="BX33" s="243"/>
      <c r="BY33" s="242"/>
      <c r="BZ33" s="243"/>
      <c r="CA33" s="242"/>
      <c r="CB33" s="249"/>
      <c r="CC33" s="249"/>
      <c r="CD33" s="249"/>
      <c r="CE33" s="249"/>
      <c r="CF33" s="249"/>
      <c r="CG33" s="249"/>
      <c r="CH33" s="249"/>
      <c r="CI33" s="249"/>
      <c r="CJ33" s="249"/>
      <c r="CK33" s="249"/>
      <c r="CL33" s="249"/>
      <c r="CM33" s="249"/>
      <c r="CN33" s="249"/>
      <c r="CO33" s="249"/>
    </row>
    <row r="34" spans="3:93" x14ac:dyDescent="0.2">
      <c r="AZ34" s="242" t="str">
        <f>' RINCIAN PROG TAHUNAN'!Q32</f>
        <v/>
      </c>
      <c r="BA34" s="242" t="str">
        <f>' RINCIAN PROG TAHUNAN'!R32</f>
        <v/>
      </c>
      <c r="BB34" s="243" t="str">
        <f>' RINCIAN PROG TAHUNAN'!S32</f>
        <v/>
      </c>
      <c r="BC34" s="242" t="str">
        <f>' RINCIAN PROG TAHUNAN'!T32</f>
        <v/>
      </c>
      <c r="BD34" s="243" t="str">
        <f>' RINCIAN PROG TAHUNAN'!U32</f>
        <v/>
      </c>
      <c r="BJ34" s="242" t="str">
        <f>' RINCIAN PROG TAHUNAN'!Y32</f>
        <v/>
      </c>
      <c r="BK34" s="243" t="str">
        <f>' RINCIAN PROG TAHUNAN'!Z32</f>
        <v/>
      </c>
      <c r="BL34" s="243" t="str">
        <f>' RINCIAN PROG TAHUNAN'!AA32</f>
        <v/>
      </c>
      <c r="BM34" s="242" t="str">
        <f>' RINCIAN PROG TAHUNAN'!AB32</f>
        <v/>
      </c>
      <c r="BN34" s="243" t="str">
        <f>' RINCIAN PROG TAHUNAN'!AC32</f>
        <v/>
      </c>
      <c r="BO34" s="242"/>
      <c r="BP34" s="242"/>
      <c r="BQ34" s="243"/>
      <c r="BR34" s="243"/>
      <c r="BS34" s="242"/>
      <c r="BT34" s="243"/>
      <c r="BU34" s="242"/>
      <c r="BV34" s="242"/>
      <c r="BW34" s="242"/>
      <c r="BX34" s="243"/>
      <c r="BY34" s="242"/>
      <c r="BZ34" s="243"/>
      <c r="CA34" s="242"/>
      <c r="CB34" s="249"/>
      <c r="CC34" s="249"/>
      <c r="CD34" s="249"/>
      <c r="CE34" s="249"/>
      <c r="CF34" s="249"/>
      <c r="CG34" s="249"/>
      <c r="CH34" s="249"/>
      <c r="CI34" s="249"/>
      <c r="CJ34" s="249"/>
      <c r="CK34" s="249"/>
      <c r="CL34" s="249"/>
      <c r="CM34" s="249"/>
      <c r="CN34" s="249"/>
      <c r="CO34" s="249"/>
    </row>
    <row r="35" spans="3:93" x14ac:dyDescent="0.2">
      <c r="C35" t="str">
        <f>IF('DATA AWAL'!$D$13="","","Mengetahui,")</f>
        <v>Mengetahui,</v>
      </c>
      <c r="N35" s="239" t="str">
        <f>IF('DATA AWAL'!$D$11="","",'DATA AWAL'!$D$11&amp;", "&amp;'DATA AWAL'!$D$12)</f>
        <v>Purwokerto, 17 Juli 2017</v>
      </c>
      <c r="AZ35" s="242" t="str">
        <f>' RINCIAN PROG TAHUNAN'!Q33</f>
        <v/>
      </c>
      <c r="BA35" s="242" t="str">
        <f>' RINCIAN PROG TAHUNAN'!R33</f>
        <v/>
      </c>
      <c r="BB35" s="243" t="str">
        <f>' RINCIAN PROG TAHUNAN'!S33</f>
        <v/>
      </c>
      <c r="BC35" s="242" t="str">
        <f>' RINCIAN PROG TAHUNAN'!T33</f>
        <v/>
      </c>
      <c r="BD35" s="243" t="str">
        <f>' RINCIAN PROG TAHUNAN'!U33</f>
        <v/>
      </c>
      <c r="BJ35" s="242" t="str">
        <f>' RINCIAN PROG TAHUNAN'!Y33</f>
        <v/>
      </c>
      <c r="BK35" s="243" t="str">
        <f>' RINCIAN PROG TAHUNAN'!Z33</f>
        <v/>
      </c>
      <c r="BL35" s="243" t="str">
        <f>' RINCIAN PROG TAHUNAN'!AA33</f>
        <v/>
      </c>
      <c r="BM35" s="242" t="str">
        <f>' RINCIAN PROG TAHUNAN'!AB33</f>
        <v/>
      </c>
      <c r="BN35" s="243" t="str">
        <f>' RINCIAN PROG TAHUNAN'!AC33</f>
        <v/>
      </c>
      <c r="BO35" s="249"/>
      <c r="BP35" s="242" t="str">
        <f t="shared" ref="BP35:BP47" si="22">IF(AW35="","",VLOOKUP($AW35,$AZ$18:$BD$47,2,FALSE))</f>
        <v/>
      </c>
      <c r="BQ35" s="243" t="str">
        <f t="shared" ref="BQ35:BQ47" si="23">IF(AW35="","",VLOOKUP($AW35,$AZ$18:$BD$47,3,FALSE))</f>
        <v/>
      </c>
      <c r="BR35" s="242" t="str">
        <f t="shared" ref="BR35:BR47" si="24">IF(AW35="","",VLOOKUP($AW35,$AZ$18:$BD$47,4,FALSE))</f>
        <v/>
      </c>
      <c r="BS35" s="242" t="str">
        <f t="shared" ref="BS35:BS47" si="25">IF(AW35="","",VLOOKUP($AW35,$AZ$18:$BD$47,5,FALSE))</f>
        <v/>
      </c>
      <c r="BT35" s="242"/>
      <c r="BU35" s="242"/>
      <c r="BV35" s="242"/>
      <c r="BW35" s="242"/>
      <c r="BX35" s="242"/>
      <c r="BY35" s="242"/>
      <c r="BZ35" s="242"/>
      <c r="CA35" s="242"/>
      <c r="CB35" s="249"/>
      <c r="CC35" s="249"/>
      <c r="CD35" s="249"/>
      <c r="CE35" s="249"/>
      <c r="CF35" s="249"/>
      <c r="CG35" s="249"/>
      <c r="CH35" s="249"/>
      <c r="CI35" s="249"/>
      <c r="CJ35" s="249"/>
      <c r="CK35" s="249"/>
      <c r="CL35" s="249"/>
      <c r="CM35" s="249"/>
      <c r="CN35" s="249"/>
      <c r="CO35" s="249"/>
    </row>
    <row r="36" spans="3:93" x14ac:dyDescent="0.2">
      <c r="C36" s="340" t="str">
        <f>IF('DATA AWAL'!$D$13="","",'DATA AWAL'!$B$13&amp;" "&amp;'DATA AWAL'!$D$4&amp;" ,")</f>
        <v>KEPALA SEKOLAH SMAN 2 PURWOKERTO ,</v>
      </c>
      <c r="D36" s="340"/>
      <c r="E36" s="340"/>
      <c r="N36" s="340" t="str">
        <f>IF('DATA AWAL'!$B$5="","",'DATA AWAL'!$B$5&amp;" "&amp;'DATA AWAL'!$B$7&amp;" "&amp;'DATA AWAL'!$D$7&amp;",")</f>
        <v>GURU MATA PELAJARAN Pendidikan Pancasila dan Kewarganegaraan,</v>
      </c>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Z36" s="242" t="str">
        <f>' RINCIAN PROG TAHUNAN'!Q34</f>
        <v/>
      </c>
      <c r="BA36" s="242" t="str">
        <f>' RINCIAN PROG TAHUNAN'!R34</f>
        <v/>
      </c>
      <c r="BB36" s="243" t="str">
        <f>' RINCIAN PROG TAHUNAN'!S34</f>
        <v/>
      </c>
      <c r="BC36" s="242" t="str">
        <f>' RINCIAN PROG TAHUNAN'!T34</f>
        <v/>
      </c>
      <c r="BD36" s="243" t="str">
        <f>' RINCIAN PROG TAHUNAN'!U34</f>
        <v/>
      </c>
      <c r="BJ36" s="242" t="str">
        <f>' RINCIAN PROG TAHUNAN'!Y34</f>
        <v/>
      </c>
      <c r="BK36" s="243" t="str">
        <f>' RINCIAN PROG TAHUNAN'!Z34</f>
        <v/>
      </c>
      <c r="BL36" s="243" t="str">
        <f>' RINCIAN PROG TAHUNAN'!AA34</f>
        <v/>
      </c>
      <c r="BM36" s="242" t="str">
        <f>' RINCIAN PROG TAHUNAN'!AB34</f>
        <v/>
      </c>
      <c r="BN36" s="243" t="str">
        <f>' RINCIAN PROG TAHUNAN'!AC34</f>
        <v/>
      </c>
      <c r="BO36" s="249"/>
      <c r="BP36" s="242" t="str">
        <f t="shared" si="22"/>
        <v/>
      </c>
      <c r="BQ36" s="243" t="str">
        <f t="shared" si="23"/>
        <v/>
      </c>
      <c r="BR36" s="242" t="str">
        <f t="shared" si="24"/>
        <v/>
      </c>
      <c r="BS36" s="242" t="str">
        <f t="shared" si="25"/>
        <v/>
      </c>
      <c r="BT36" s="242"/>
      <c r="BU36" s="242"/>
      <c r="BV36" s="242"/>
      <c r="BW36" s="242"/>
      <c r="BX36" s="242"/>
      <c r="BY36" s="242"/>
      <c r="BZ36" s="242"/>
      <c r="CA36" s="242"/>
      <c r="CB36" s="249"/>
      <c r="CC36" s="249"/>
      <c r="CD36" s="249"/>
      <c r="CE36" s="249"/>
      <c r="CF36" s="249"/>
      <c r="CG36" s="249"/>
      <c r="CH36" s="249"/>
      <c r="CI36" s="249"/>
      <c r="CJ36" s="249"/>
      <c r="CK36" s="249"/>
      <c r="CL36" s="249"/>
      <c r="CM36" s="249"/>
      <c r="CN36" s="249"/>
      <c r="CO36" s="249"/>
    </row>
    <row r="37" spans="3:93" x14ac:dyDescent="0.2">
      <c r="AZ37" s="242" t="str">
        <f>' RINCIAN PROG TAHUNAN'!Q35</f>
        <v/>
      </c>
      <c r="BA37" s="242" t="str">
        <f>' RINCIAN PROG TAHUNAN'!R35</f>
        <v/>
      </c>
      <c r="BB37" s="243" t="str">
        <f>' RINCIAN PROG TAHUNAN'!S35</f>
        <v/>
      </c>
      <c r="BC37" s="242" t="str">
        <f>' RINCIAN PROG TAHUNAN'!T35</f>
        <v/>
      </c>
      <c r="BD37" s="243" t="str">
        <f>' RINCIAN PROG TAHUNAN'!U35</f>
        <v/>
      </c>
      <c r="BJ37" s="242" t="str">
        <f>' RINCIAN PROG TAHUNAN'!Y35</f>
        <v/>
      </c>
      <c r="BK37" s="243" t="str">
        <f>' RINCIAN PROG TAHUNAN'!Z35</f>
        <v/>
      </c>
      <c r="BL37" s="243" t="str">
        <f>' RINCIAN PROG TAHUNAN'!AA35</f>
        <v/>
      </c>
      <c r="BM37" s="242" t="str">
        <f>' RINCIAN PROG TAHUNAN'!AB35</f>
        <v/>
      </c>
      <c r="BN37" s="243" t="str">
        <f>' RINCIAN PROG TAHUNAN'!AC35</f>
        <v/>
      </c>
      <c r="BO37" s="249"/>
      <c r="BP37" s="242" t="str">
        <f t="shared" si="22"/>
        <v/>
      </c>
      <c r="BQ37" s="243" t="str">
        <f t="shared" si="23"/>
        <v/>
      </c>
      <c r="BR37" s="242" t="str">
        <f t="shared" si="24"/>
        <v/>
      </c>
      <c r="BS37" s="242" t="str">
        <f t="shared" si="25"/>
        <v/>
      </c>
      <c r="BT37" s="242"/>
      <c r="BU37" s="242"/>
      <c r="BV37" s="242"/>
      <c r="BW37" s="242"/>
      <c r="BX37" s="242"/>
      <c r="BY37" s="242"/>
      <c r="BZ37" s="242"/>
      <c r="CA37" s="242"/>
      <c r="CB37" s="249"/>
      <c r="CC37" s="249"/>
      <c r="CD37" s="249"/>
      <c r="CE37" s="249"/>
      <c r="CF37" s="249"/>
      <c r="CG37" s="249"/>
      <c r="CH37" s="249"/>
      <c r="CI37" s="249"/>
      <c r="CJ37" s="249"/>
      <c r="CK37" s="249"/>
      <c r="CL37" s="249"/>
      <c r="CM37" s="249"/>
      <c r="CN37" s="249"/>
      <c r="CO37" s="249"/>
    </row>
    <row r="38" spans="3:93" x14ac:dyDescent="0.2">
      <c r="AZ38" s="242" t="str">
        <f>' RINCIAN PROG TAHUNAN'!Q36</f>
        <v/>
      </c>
      <c r="BA38" s="242" t="str">
        <f>' RINCIAN PROG TAHUNAN'!R36</f>
        <v/>
      </c>
      <c r="BB38" s="243" t="str">
        <f>' RINCIAN PROG TAHUNAN'!S36</f>
        <v/>
      </c>
      <c r="BC38" s="242" t="str">
        <f>' RINCIAN PROG TAHUNAN'!T36</f>
        <v/>
      </c>
      <c r="BD38" s="243" t="str">
        <f>' RINCIAN PROG TAHUNAN'!U36</f>
        <v/>
      </c>
      <c r="BJ38" s="242" t="str">
        <f>' RINCIAN PROG TAHUNAN'!Y36</f>
        <v/>
      </c>
      <c r="BK38" s="243" t="str">
        <f>' RINCIAN PROG TAHUNAN'!Z36</f>
        <v/>
      </c>
      <c r="BL38" s="243" t="str">
        <f>' RINCIAN PROG TAHUNAN'!AA36</f>
        <v/>
      </c>
      <c r="BM38" s="242" t="str">
        <f>' RINCIAN PROG TAHUNAN'!AB36</f>
        <v/>
      </c>
      <c r="BN38" s="243" t="str">
        <f>' RINCIAN PROG TAHUNAN'!AC36</f>
        <v/>
      </c>
      <c r="BO38" s="249"/>
      <c r="BP38" s="242" t="str">
        <f t="shared" si="22"/>
        <v/>
      </c>
      <c r="BQ38" s="243" t="str">
        <f t="shared" si="23"/>
        <v/>
      </c>
      <c r="BR38" s="242" t="str">
        <f t="shared" si="24"/>
        <v/>
      </c>
      <c r="BS38" s="242" t="str">
        <f t="shared" si="25"/>
        <v/>
      </c>
      <c r="BT38" s="242"/>
      <c r="BU38" s="242"/>
      <c r="BV38" s="242"/>
      <c r="BW38" s="242"/>
      <c r="BX38" s="242"/>
      <c r="BY38" s="242"/>
      <c r="BZ38" s="242"/>
      <c r="CA38" s="242"/>
      <c r="CB38" s="249"/>
      <c r="CC38" s="249"/>
      <c r="CD38" s="249"/>
      <c r="CE38" s="249"/>
      <c r="CF38" s="249"/>
      <c r="CG38" s="249"/>
      <c r="CH38" s="249"/>
      <c r="CI38" s="249"/>
      <c r="CJ38" s="249"/>
      <c r="CK38" s="249"/>
      <c r="CL38" s="249"/>
      <c r="CM38" s="249"/>
      <c r="CN38" s="249"/>
      <c r="CO38" s="249"/>
    </row>
    <row r="39" spans="3:93" x14ac:dyDescent="0.2">
      <c r="AZ39" s="242" t="str">
        <f>' RINCIAN PROG TAHUNAN'!Q37</f>
        <v/>
      </c>
      <c r="BA39" s="242" t="str">
        <f>' RINCIAN PROG TAHUNAN'!R37</f>
        <v/>
      </c>
      <c r="BB39" s="243" t="str">
        <f>' RINCIAN PROG TAHUNAN'!S37</f>
        <v/>
      </c>
      <c r="BC39" s="242" t="str">
        <f>' RINCIAN PROG TAHUNAN'!T37</f>
        <v/>
      </c>
      <c r="BD39" s="243" t="str">
        <f>' RINCIAN PROG TAHUNAN'!U37</f>
        <v/>
      </c>
      <c r="BJ39" s="242" t="str">
        <f>' RINCIAN PROG TAHUNAN'!Y37</f>
        <v/>
      </c>
      <c r="BK39" s="243" t="str">
        <f>' RINCIAN PROG TAHUNAN'!Z37</f>
        <v/>
      </c>
      <c r="BL39" s="243" t="str">
        <f>' RINCIAN PROG TAHUNAN'!AA37</f>
        <v/>
      </c>
      <c r="BM39" s="242" t="str">
        <f>' RINCIAN PROG TAHUNAN'!AB37</f>
        <v/>
      </c>
      <c r="BN39" s="243" t="str">
        <f>' RINCIAN PROG TAHUNAN'!AC37</f>
        <v/>
      </c>
      <c r="BO39" s="249"/>
      <c r="BP39" s="242" t="str">
        <f t="shared" si="22"/>
        <v/>
      </c>
      <c r="BQ39" s="243" t="str">
        <f t="shared" si="23"/>
        <v/>
      </c>
      <c r="BR39" s="242" t="str">
        <f t="shared" si="24"/>
        <v/>
      </c>
      <c r="BS39" s="242" t="str">
        <f t="shared" si="25"/>
        <v/>
      </c>
      <c r="BT39" s="242"/>
      <c r="BU39" s="242"/>
      <c r="BV39" s="242"/>
      <c r="BW39" s="242"/>
      <c r="BX39" s="242"/>
      <c r="BY39" s="242"/>
      <c r="BZ39" s="242"/>
      <c r="CA39" s="242"/>
      <c r="CB39" s="249"/>
      <c r="CC39" s="249"/>
      <c r="CD39" s="249"/>
      <c r="CE39" s="249"/>
      <c r="CF39" s="249"/>
      <c r="CG39" s="249"/>
      <c r="CH39" s="249"/>
      <c r="CI39" s="249"/>
      <c r="CJ39" s="249"/>
      <c r="CK39" s="249"/>
      <c r="CL39" s="249"/>
      <c r="CM39" s="249"/>
      <c r="CN39" s="249"/>
      <c r="CO39" s="249"/>
    </row>
    <row r="40" spans="3:93" x14ac:dyDescent="0.2">
      <c r="C40" t="str">
        <f>IF('DATA AWAL'!$D$13="","",'DATA AWAL'!$D$13)</f>
        <v>Drs. H. TOHAR, M.Si</v>
      </c>
      <c r="N40" t="str">
        <f>IF('DATA AWAL'!$D$5="","",'DATA AWAL'!$D$5)</f>
        <v>LANGGENG HADI P.</v>
      </c>
      <c r="AZ40" s="242" t="str">
        <f>' RINCIAN PROG TAHUNAN'!Q38</f>
        <v/>
      </c>
      <c r="BA40" s="242" t="str">
        <f>' RINCIAN PROG TAHUNAN'!R38</f>
        <v/>
      </c>
      <c r="BB40" s="243" t="str">
        <f>' RINCIAN PROG TAHUNAN'!S38</f>
        <v/>
      </c>
      <c r="BC40" s="242" t="str">
        <f>' RINCIAN PROG TAHUNAN'!T38</f>
        <v/>
      </c>
      <c r="BD40" s="243" t="str">
        <f>' RINCIAN PROG TAHUNAN'!U38</f>
        <v/>
      </c>
      <c r="BJ40" s="242" t="str">
        <f>' RINCIAN PROG TAHUNAN'!Y38</f>
        <v/>
      </c>
      <c r="BK40" s="243" t="str">
        <f>' RINCIAN PROG TAHUNAN'!Z38</f>
        <v/>
      </c>
      <c r="BL40" s="243" t="str">
        <f>' RINCIAN PROG TAHUNAN'!AA38</f>
        <v/>
      </c>
      <c r="BM40" s="242" t="str">
        <f>' RINCIAN PROG TAHUNAN'!AB38</f>
        <v/>
      </c>
      <c r="BN40" s="243" t="str">
        <f>' RINCIAN PROG TAHUNAN'!AC38</f>
        <v/>
      </c>
      <c r="BO40" s="249"/>
      <c r="BP40" s="242" t="str">
        <f t="shared" si="22"/>
        <v/>
      </c>
      <c r="BQ40" s="243" t="str">
        <f t="shared" si="23"/>
        <v/>
      </c>
      <c r="BR40" s="242" t="str">
        <f t="shared" si="24"/>
        <v/>
      </c>
      <c r="BS40" s="242" t="str">
        <f t="shared" si="25"/>
        <v/>
      </c>
      <c r="BT40" s="242"/>
      <c r="BU40" s="242"/>
      <c r="BV40" s="242"/>
      <c r="BW40" s="242"/>
      <c r="BX40" s="242"/>
      <c r="BY40" s="242"/>
      <c r="BZ40" s="242"/>
      <c r="CA40" s="242"/>
      <c r="CB40" s="249"/>
      <c r="CC40" s="249"/>
      <c r="CD40" s="249"/>
      <c r="CE40" s="249"/>
      <c r="CF40" s="249"/>
      <c r="CG40" s="249"/>
      <c r="CH40" s="249"/>
      <c r="CI40" s="249"/>
      <c r="CJ40" s="249"/>
      <c r="CK40" s="249"/>
      <c r="CL40" s="249"/>
      <c r="CM40" s="249"/>
      <c r="CN40" s="249"/>
      <c r="CO40" s="249"/>
    </row>
    <row r="41" spans="3:93" x14ac:dyDescent="0.2">
      <c r="C41" t="str">
        <f>IF('DATA AWAL'!$D$14="","",'DATA AWAL'!$B$14&amp;". "&amp;'DATA AWAL'!$D$14)</f>
        <v>NIP. 196307101994121002</v>
      </c>
      <c r="N41" t="str">
        <f>IF('DATA AWAL'!$D$6="","",'DATA AWAL'!$B$6&amp;". "&amp;'DATA AWAL'!$D$6)</f>
        <v>NIP. 196906281992031006</v>
      </c>
      <c r="AZ41" s="242" t="str">
        <f>' RINCIAN PROG TAHUNAN'!Q39</f>
        <v/>
      </c>
      <c r="BA41" s="242" t="str">
        <f>' RINCIAN PROG TAHUNAN'!R39</f>
        <v/>
      </c>
      <c r="BB41" s="243" t="str">
        <f>' RINCIAN PROG TAHUNAN'!S39</f>
        <v/>
      </c>
      <c r="BC41" s="242" t="str">
        <f>' RINCIAN PROG TAHUNAN'!T39</f>
        <v/>
      </c>
      <c r="BD41" s="243" t="str">
        <f>' RINCIAN PROG TAHUNAN'!U39</f>
        <v/>
      </c>
      <c r="BJ41" s="242" t="str">
        <f>' RINCIAN PROG TAHUNAN'!Y39</f>
        <v/>
      </c>
      <c r="BK41" s="243" t="str">
        <f>' RINCIAN PROG TAHUNAN'!Z39</f>
        <v/>
      </c>
      <c r="BL41" s="243" t="str">
        <f>' RINCIAN PROG TAHUNAN'!AA39</f>
        <v/>
      </c>
      <c r="BM41" s="242" t="str">
        <f>' RINCIAN PROG TAHUNAN'!AB39</f>
        <v/>
      </c>
      <c r="BN41" s="243" t="str">
        <f>' RINCIAN PROG TAHUNAN'!AC39</f>
        <v/>
      </c>
      <c r="BO41" s="249"/>
      <c r="BP41" s="242" t="str">
        <f t="shared" si="22"/>
        <v/>
      </c>
      <c r="BQ41" s="243" t="str">
        <f t="shared" si="23"/>
        <v/>
      </c>
      <c r="BR41" s="242" t="str">
        <f t="shared" si="24"/>
        <v/>
      </c>
      <c r="BS41" s="242" t="str">
        <f t="shared" si="25"/>
        <v/>
      </c>
      <c r="BT41" s="242"/>
      <c r="BU41" s="242"/>
      <c r="BV41" s="242"/>
      <c r="BW41" s="242"/>
      <c r="BX41" s="242"/>
      <c r="BY41" s="242"/>
      <c r="BZ41" s="242"/>
      <c r="CA41" s="242"/>
      <c r="CB41" s="249"/>
      <c r="CC41" s="249"/>
      <c r="CD41" s="249"/>
      <c r="CE41" s="249"/>
      <c r="CF41" s="249"/>
      <c r="CG41" s="249"/>
      <c r="CH41" s="249"/>
      <c r="CI41" s="249"/>
      <c r="CJ41" s="249"/>
      <c r="CK41" s="249"/>
      <c r="CL41" s="249"/>
      <c r="CM41" s="249"/>
      <c r="CN41" s="249"/>
      <c r="CO41" s="249"/>
    </row>
    <row r="42" spans="3:93" x14ac:dyDescent="0.2">
      <c r="AZ42" s="242" t="str">
        <f>' RINCIAN PROG TAHUNAN'!Q40</f>
        <v/>
      </c>
      <c r="BA42" s="242" t="str">
        <f>' RINCIAN PROG TAHUNAN'!R40</f>
        <v/>
      </c>
      <c r="BB42" s="243" t="str">
        <f>' RINCIAN PROG TAHUNAN'!S40</f>
        <v/>
      </c>
      <c r="BC42" s="242" t="str">
        <f>' RINCIAN PROG TAHUNAN'!T40</f>
        <v/>
      </c>
      <c r="BD42" s="243" t="str">
        <f>' RINCIAN PROG TAHUNAN'!U40</f>
        <v/>
      </c>
      <c r="BJ42" s="242" t="str">
        <f>' RINCIAN PROG TAHUNAN'!Y40</f>
        <v/>
      </c>
      <c r="BK42" s="243" t="str">
        <f>' RINCIAN PROG TAHUNAN'!Z40</f>
        <v/>
      </c>
      <c r="BL42" s="243" t="str">
        <f>' RINCIAN PROG TAHUNAN'!AA40</f>
        <v/>
      </c>
      <c r="BM42" s="242" t="str">
        <f>' RINCIAN PROG TAHUNAN'!AB40</f>
        <v/>
      </c>
      <c r="BN42" s="243" t="str">
        <f>' RINCIAN PROG TAHUNAN'!AC40</f>
        <v/>
      </c>
      <c r="BO42" s="249"/>
      <c r="BP42" s="242" t="str">
        <f t="shared" si="22"/>
        <v/>
      </c>
      <c r="BQ42" s="243" t="str">
        <f t="shared" si="23"/>
        <v/>
      </c>
      <c r="BR42" s="242" t="str">
        <f t="shared" si="24"/>
        <v/>
      </c>
      <c r="BS42" s="242" t="str">
        <f t="shared" si="25"/>
        <v/>
      </c>
      <c r="BT42" s="242"/>
      <c r="BU42" s="242"/>
      <c r="BV42" s="242"/>
      <c r="BW42" s="242"/>
      <c r="BX42" s="242"/>
      <c r="BY42" s="242"/>
      <c r="BZ42" s="242"/>
      <c r="CA42" s="242"/>
      <c r="CB42" s="249"/>
      <c r="CC42" s="249"/>
      <c r="CD42" s="249"/>
      <c r="CE42" s="249"/>
      <c r="CF42" s="249"/>
      <c r="CG42" s="249"/>
      <c r="CH42" s="249"/>
      <c r="CI42" s="249"/>
      <c r="CJ42" s="249"/>
      <c r="CK42" s="249"/>
      <c r="CL42" s="249"/>
      <c r="CM42" s="249"/>
      <c r="CN42" s="249"/>
      <c r="CO42" s="249"/>
    </row>
    <row r="43" spans="3:93" x14ac:dyDescent="0.2">
      <c r="AZ43" s="242" t="str">
        <f>' RINCIAN PROG TAHUNAN'!Q41</f>
        <v/>
      </c>
      <c r="BA43" s="242" t="str">
        <f>' RINCIAN PROG TAHUNAN'!R41</f>
        <v/>
      </c>
      <c r="BB43" s="243" t="str">
        <f>' RINCIAN PROG TAHUNAN'!S41</f>
        <v/>
      </c>
      <c r="BC43" s="242" t="str">
        <f>' RINCIAN PROG TAHUNAN'!T41</f>
        <v/>
      </c>
      <c r="BD43" s="243" t="str">
        <f>' RINCIAN PROG TAHUNAN'!U41</f>
        <v/>
      </c>
      <c r="BJ43" s="242" t="str">
        <f>' RINCIAN PROG TAHUNAN'!Y41</f>
        <v/>
      </c>
      <c r="BK43" s="243" t="str">
        <f>' RINCIAN PROG TAHUNAN'!Z41</f>
        <v/>
      </c>
      <c r="BL43" s="243" t="str">
        <f>' RINCIAN PROG TAHUNAN'!AA41</f>
        <v/>
      </c>
      <c r="BM43" s="242" t="str">
        <f>' RINCIAN PROG TAHUNAN'!AB41</f>
        <v/>
      </c>
      <c r="BN43" s="243" t="str">
        <f>' RINCIAN PROG TAHUNAN'!AC41</f>
        <v/>
      </c>
      <c r="BO43" s="249"/>
      <c r="BP43" s="242" t="str">
        <f t="shared" si="22"/>
        <v/>
      </c>
      <c r="BQ43" s="243" t="str">
        <f t="shared" si="23"/>
        <v/>
      </c>
      <c r="BR43" s="242" t="str">
        <f t="shared" si="24"/>
        <v/>
      </c>
      <c r="BS43" s="242" t="str">
        <f t="shared" si="25"/>
        <v/>
      </c>
      <c r="BT43" s="242"/>
      <c r="BU43" s="242"/>
      <c r="BV43" s="242"/>
      <c r="BW43" s="242"/>
      <c r="BX43" s="242"/>
      <c r="BY43" s="242"/>
      <c r="BZ43" s="242"/>
      <c r="CA43" s="242"/>
      <c r="CB43" s="249"/>
      <c r="CC43" s="249"/>
      <c r="CD43" s="249"/>
      <c r="CE43" s="249"/>
      <c r="CF43" s="249"/>
      <c r="CG43" s="249"/>
      <c r="CH43" s="249"/>
      <c r="CI43" s="249"/>
      <c r="CJ43" s="249"/>
      <c r="CK43" s="249"/>
      <c r="CL43" s="249"/>
      <c r="CM43" s="249"/>
      <c r="CN43" s="249"/>
      <c r="CO43" s="249"/>
    </row>
    <row r="44" spans="3:93" x14ac:dyDescent="0.2">
      <c r="AZ44" s="242" t="str">
        <f>' RINCIAN PROG TAHUNAN'!Q42</f>
        <v/>
      </c>
      <c r="BA44" s="242" t="str">
        <f>' RINCIAN PROG TAHUNAN'!R42</f>
        <v/>
      </c>
      <c r="BB44" s="243" t="str">
        <f>' RINCIAN PROG TAHUNAN'!S42</f>
        <v/>
      </c>
      <c r="BC44" s="242" t="str">
        <f>' RINCIAN PROG TAHUNAN'!T42</f>
        <v/>
      </c>
      <c r="BD44" s="243" t="str">
        <f>' RINCIAN PROG TAHUNAN'!U42</f>
        <v/>
      </c>
      <c r="BJ44" s="242" t="str">
        <f>' RINCIAN PROG TAHUNAN'!Y42</f>
        <v/>
      </c>
      <c r="BK44" s="243" t="str">
        <f>' RINCIAN PROG TAHUNAN'!Z42</f>
        <v/>
      </c>
      <c r="BL44" s="243" t="str">
        <f>' RINCIAN PROG TAHUNAN'!AA42</f>
        <v/>
      </c>
      <c r="BM44" s="242" t="str">
        <f>' RINCIAN PROG TAHUNAN'!AB42</f>
        <v/>
      </c>
      <c r="BN44" s="243" t="str">
        <f>' RINCIAN PROG TAHUNAN'!AC42</f>
        <v/>
      </c>
      <c r="BO44" s="249"/>
      <c r="BP44" s="242" t="str">
        <f t="shared" si="22"/>
        <v/>
      </c>
      <c r="BQ44" s="243" t="str">
        <f t="shared" si="23"/>
        <v/>
      </c>
      <c r="BR44" s="242" t="str">
        <f t="shared" si="24"/>
        <v/>
      </c>
      <c r="BS44" s="242" t="str">
        <f t="shared" si="25"/>
        <v/>
      </c>
      <c r="BT44" s="242"/>
      <c r="BU44" s="242"/>
      <c r="BV44" s="242"/>
      <c r="BW44" s="242"/>
      <c r="BX44" s="242"/>
      <c r="BY44" s="242"/>
      <c r="BZ44" s="242"/>
      <c r="CA44" s="242"/>
      <c r="CB44" s="249"/>
      <c r="CC44" s="249"/>
      <c r="CD44" s="249"/>
      <c r="CE44" s="249"/>
      <c r="CF44" s="249"/>
      <c r="CG44" s="249"/>
      <c r="CH44" s="249"/>
      <c r="CI44" s="249"/>
      <c r="CJ44" s="249"/>
      <c r="CK44" s="249"/>
      <c r="CL44" s="249"/>
      <c r="CM44" s="249"/>
      <c r="CN44" s="249"/>
      <c r="CO44" s="249"/>
    </row>
    <row r="45" spans="3:93" x14ac:dyDescent="0.2">
      <c r="AZ45" s="242" t="str">
        <f>' RINCIAN PROG TAHUNAN'!Q43</f>
        <v/>
      </c>
      <c r="BA45" s="242" t="str">
        <f>' RINCIAN PROG TAHUNAN'!R43</f>
        <v/>
      </c>
      <c r="BB45" s="243" t="str">
        <f>' RINCIAN PROG TAHUNAN'!S43</f>
        <v/>
      </c>
      <c r="BC45" s="242" t="str">
        <f>' RINCIAN PROG TAHUNAN'!T43</f>
        <v/>
      </c>
      <c r="BD45" s="243" t="str">
        <f>' RINCIAN PROG TAHUNAN'!U43</f>
        <v/>
      </c>
      <c r="BJ45" s="242" t="str">
        <f>' RINCIAN PROG TAHUNAN'!Y43</f>
        <v/>
      </c>
      <c r="BK45" s="243" t="str">
        <f>' RINCIAN PROG TAHUNAN'!Z43</f>
        <v/>
      </c>
      <c r="BL45" s="243" t="str">
        <f>' RINCIAN PROG TAHUNAN'!AA43</f>
        <v/>
      </c>
      <c r="BM45" s="242" t="str">
        <f>' RINCIAN PROG TAHUNAN'!AB43</f>
        <v/>
      </c>
      <c r="BN45" s="243" t="str">
        <f>' RINCIAN PROG TAHUNAN'!AC43</f>
        <v/>
      </c>
      <c r="BO45" s="249"/>
      <c r="BP45" s="242" t="str">
        <f t="shared" si="22"/>
        <v/>
      </c>
      <c r="BQ45" s="243" t="str">
        <f t="shared" si="23"/>
        <v/>
      </c>
      <c r="BR45" s="242" t="str">
        <f t="shared" si="24"/>
        <v/>
      </c>
      <c r="BS45" s="242" t="str">
        <f t="shared" si="25"/>
        <v/>
      </c>
      <c r="BT45" s="242"/>
      <c r="BU45" s="242"/>
      <c r="BV45" s="242"/>
      <c r="BW45" s="242"/>
      <c r="BX45" s="242"/>
      <c r="BY45" s="242"/>
      <c r="BZ45" s="242"/>
      <c r="CA45" s="242"/>
      <c r="CB45" s="249"/>
      <c r="CC45" s="249"/>
      <c r="CD45" s="249"/>
      <c r="CE45" s="249"/>
      <c r="CF45" s="249"/>
      <c r="CG45" s="249"/>
      <c r="CH45" s="249"/>
      <c r="CI45" s="249"/>
      <c r="CJ45" s="249"/>
      <c r="CK45" s="249"/>
      <c r="CL45" s="249"/>
      <c r="CM45" s="249"/>
      <c r="CN45" s="249"/>
      <c r="CO45" s="249"/>
    </row>
    <row r="46" spans="3:93" x14ac:dyDescent="0.2">
      <c r="AZ46" s="242" t="str">
        <f>' RINCIAN PROG TAHUNAN'!Q44</f>
        <v/>
      </c>
      <c r="BA46" s="242" t="str">
        <f>' RINCIAN PROG TAHUNAN'!R44</f>
        <v/>
      </c>
      <c r="BB46" s="243" t="str">
        <f>' RINCIAN PROG TAHUNAN'!S44</f>
        <v/>
      </c>
      <c r="BC46" s="242" t="str">
        <f>' RINCIAN PROG TAHUNAN'!T44</f>
        <v/>
      </c>
      <c r="BD46" s="243" t="str">
        <f>' RINCIAN PROG TAHUNAN'!U44</f>
        <v/>
      </c>
      <c r="BJ46" s="242" t="str">
        <f>' RINCIAN PROG TAHUNAN'!Y44</f>
        <v/>
      </c>
      <c r="BK46" s="243" t="str">
        <f>' RINCIAN PROG TAHUNAN'!Z44</f>
        <v/>
      </c>
      <c r="BL46" s="243" t="str">
        <f>' RINCIAN PROG TAHUNAN'!AA44</f>
        <v/>
      </c>
      <c r="BM46" s="242" t="str">
        <f>' RINCIAN PROG TAHUNAN'!AB44</f>
        <v/>
      </c>
      <c r="BN46" s="243" t="str">
        <f>' RINCIAN PROG TAHUNAN'!AC44</f>
        <v/>
      </c>
      <c r="BO46" s="249"/>
      <c r="BP46" s="242" t="str">
        <f t="shared" si="22"/>
        <v/>
      </c>
      <c r="BQ46" s="243" t="str">
        <f t="shared" si="23"/>
        <v/>
      </c>
      <c r="BR46" s="242" t="str">
        <f t="shared" si="24"/>
        <v/>
      </c>
      <c r="BS46" s="242" t="str">
        <f t="shared" si="25"/>
        <v/>
      </c>
      <c r="BT46" s="242"/>
      <c r="BU46" s="242"/>
      <c r="BV46" s="242"/>
      <c r="BW46" s="242"/>
      <c r="BX46" s="242"/>
      <c r="BY46" s="242"/>
      <c r="BZ46" s="242"/>
      <c r="CA46" s="242"/>
      <c r="CB46" s="249"/>
      <c r="CC46" s="249"/>
      <c r="CD46" s="249"/>
      <c r="CE46" s="249"/>
      <c r="CF46" s="249"/>
      <c r="CG46" s="249"/>
      <c r="CH46" s="249"/>
      <c r="CI46" s="249"/>
      <c r="CJ46" s="249"/>
      <c r="CK46" s="249"/>
      <c r="CL46" s="249"/>
      <c r="CM46" s="249"/>
      <c r="CN46" s="249"/>
      <c r="CO46" s="249"/>
    </row>
    <row r="47" spans="3:93" x14ac:dyDescent="0.2">
      <c r="AZ47" s="242" t="str">
        <f>' RINCIAN PROG TAHUNAN'!Q45</f>
        <v/>
      </c>
      <c r="BA47" s="242" t="str">
        <f>' RINCIAN PROG TAHUNAN'!R45</f>
        <v/>
      </c>
      <c r="BB47" s="243" t="str">
        <f>' RINCIAN PROG TAHUNAN'!S45</f>
        <v/>
      </c>
      <c r="BC47" s="242" t="str">
        <f>' RINCIAN PROG TAHUNAN'!T45</f>
        <v/>
      </c>
      <c r="BD47" s="243" t="str">
        <f>' RINCIAN PROG TAHUNAN'!U45</f>
        <v/>
      </c>
      <c r="BJ47" s="242" t="str">
        <f>' RINCIAN PROG TAHUNAN'!Y45</f>
        <v/>
      </c>
      <c r="BK47" s="243" t="str">
        <f>' RINCIAN PROG TAHUNAN'!Z45</f>
        <v/>
      </c>
      <c r="BL47" s="243" t="str">
        <f>' RINCIAN PROG TAHUNAN'!AA45</f>
        <v/>
      </c>
      <c r="BM47" s="242" t="str">
        <f>' RINCIAN PROG TAHUNAN'!AB45</f>
        <v/>
      </c>
      <c r="BN47" s="243" t="str">
        <f>' RINCIAN PROG TAHUNAN'!AC45</f>
        <v/>
      </c>
      <c r="BO47" s="249"/>
      <c r="BP47" s="242" t="str">
        <f t="shared" si="22"/>
        <v/>
      </c>
      <c r="BQ47" s="243" t="str">
        <f t="shared" si="23"/>
        <v/>
      </c>
      <c r="BR47" s="242" t="str">
        <f t="shared" si="24"/>
        <v/>
      </c>
      <c r="BS47" s="242" t="str">
        <f t="shared" si="25"/>
        <v/>
      </c>
      <c r="BT47" s="242"/>
      <c r="BU47" s="242"/>
      <c r="BV47" s="242"/>
      <c r="BW47" s="242"/>
      <c r="BX47" s="242"/>
      <c r="BY47" s="242"/>
      <c r="BZ47" s="242"/>
      <c r="CA47" s="242"/>
      <c r="CB47" s="249"/>
      <c r="CC47" s="249"/>
      <c r="CD47" s="249"/>
      <c r="CE47" s="249"/>
      <c r="CF47" s="249"/>
      <c r="CG47" s="249"/>
      <c r="CH47" s="249"/>
      <c r="CI47" s="249"/>
      <c r="CJ47" s="249"/>
      <c r="CK47" s="249"/>
      <c r="CL47" s="249"/>
      <c r="CM47" s="249"/>
      <c r="CN47" s="249"/>
      <c r="CO47" s="249"/>
    </row>
    <row r="48" spans="3:93" x14ac:dyDescent="0.2">
      <c r="BO48" s="241"/>
      <c r="BP48" s="241"/>
      <c r="BQ48" s="241"/>
    </row>
  </sheetData>
  <mergeCells count="26">
    <mergeCell ref="C36:E36"/>
    <mergeCell ref="N36:AL36"/>
    <mergeCell ref="BV15:CA15"/>
    <mergeCell ref="S15:W15"/>
    <mergeCell ref="X15:AB15"/>
    <mergeCell ref="AC15:AG15"/>
    <mergeCell ref="AH15:AL15"/>
    <mergeCell ref="BP15:BU15"/>
    <mergeCell ref="H14:H15"/>
    <mergeCell ref="H16:H17"/>
    <mergeCell ref="F11:AL11"/>
    <mergeCell ref="F12:AL12"/>
    <mergeCell ref="B2:AK2"/>
    <mergeCell ref="B14:B17"/>
    <mergeCell ref="C14:D17"/>
    <mergeCell ref="E14:F17"/>
    <mergeCell ref="G14:G17"/>
    <mergeCell ref="I14:AL14"/>
    <mergeCell ref="I15:M15"/>
    <mergeCell ref="N15:R15"/>
    <mergeCell ref="I16:M16"/>
    <mergeCell ref="AH16:AL16"/>
    <mergeCell ref="AC16:AG16"/>
    <mergeCell ref="X16:AB16"/>
    <mergeCell ref="S16:W16"/>
    <mergeCell ref="N16:R16"/>
  </mergeCells>
  <conditionalFormatting sqref="F11">
    <cfRule type="expression" dxfId="11" priority="496" stopIfTrue="1">
      <formula>NOT(ISERROR(SEARCH("",#REF!)))</formula>
    </cfRule>
    <cfRule type="expression" dxfId="10" priority="497" stopIfTrue="1">
      <formula>NOT(ISERROR(SEARCH("",$D11)))</formula>
    </cfRule>
  </conditionalFormatting>
  <conditionalFormatting sqref="F12">
    <cfRule type="expression" dxfId="9" priority="1" stopIfTrue="1">
      <formula>NOT(ISERROR(SEARCH("",#REF!)))</formula>
    </cfRule>
    <cfRule type="expression" dxfId="8" priority="2" stopIfTrue="1">
      <formula>NOT(ISERROR(SEARCH("",$D12)))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O48"/>
  <sheetViews>
    <sheetView showGridLines="0" showRowColHeaders="0" workbookViewId="0">
      <selection activeCell="I35" sqref="I35:I41"/>
    </sheetView>
  </sheetViews>
  <sheetFormatPr defaultColWidth="0" defaultRowHeight="12.75" x14ac:dyDescent="0.2"/>
  <cols>
    <col min="1" max="1" width="15.140625" customWidth="1"/>
    <col min="2" max="3" width="4.85546875" customWidth="1"/>
    <col min="4" max="4" width="28" customWidth="1"/>
    <col min="5" max="5" width="4.85546875" customWidth="1"/>
    <col min="6" max="6" width="28" customWidth="1"/>
    <col min="7" max="10" width="15" customWidth="1"/>
    <col min="11" max="11" width="8.42578125" customWidth="1"/>
    <col min="12" max="12" width="15" customWidth="1"/>
    <col min="13" max="38" width="2.42578125" hidden="1" customWidth="1"/>
    <col min="39" max="39" width="3.28515625" customWidth="1"/>
    <col min="40" max="48" width="3.28515625" style="224" hidden="1" customWidth="1"/>
    <col min="49" max="51" width="5.140625" style="230" hidden="1" customWidth="1"/>
    <col min="52" max="53" width="4.5703125" style="230" hidden="1" customWidth="1"/>
    <col min="54" max="54" width="4.5703125" style="231" hidden="1" customWidth="1"/>
    <col min="55" max="55" width="4.5703125" style="230" hidden="1" customWidth="1"/>
    <col min="56" max="56" width="4.5703125" style="231" hidden="1" customWidth="1"/>
    <col min="57" max="62" width="4.5703125" style="230" hidden="1" customWidth="1"/>
    <col min="63" max="63" width="4.5703125" style="225" hidden="1" customWidth="1"/>
    <col min="64" max="67" width="4.5703125" style="258" hidden="1" customWidth="1"/>
    <col min="68" max="68" width="7.28515625" style="258" hidden="1" customWidth="1"/>
    <col min="69" max="69" width="6.7109375" style="258" hidden="1" customWidth="1"/>
    <col min="70" max="72" width="6.7109375" style="232" hidden="1" customWidth="1"/>
    <col min="73" max="73" width="4.85546875" style="232" hidden="1" customWidth="1"/>
    <col min="74" max="79" width="5.7109375" style="232" hidden="1" customWidth="1"/>
    <col min="80" max="93" width="0" style="224" hidden="1" customWidth="1"/>
    <col min="94" max="16384" width="9.140625" style="224" hidden="1"/>
  </cols>
  <sheetData>
    <row r="2" spans="2:79" ht="18.75" customHeight="1" x14ac:dyDescent="0.2">
      <c r="B2" s="368" t="s">
        <v>380</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row>
    <row r="4" spans="2:79" ht="15" x14ac:dyDescent="0.2">
      <c r="C4" s="256" t="s">
        <v>2</v>
      </c>
      <c r="E4" s="166" t="s">
        <v>7</v>
      </c>
      <c r="F4" s="264" t="str">
        <f>IF('DATA AWAL'!$D$4="","",'DATA AWAL'!$D$4)</f>
        <v>SMAN 2 PURWOKERTO</v>
      </c>
      <c r="G4" s="264"/>
      <c r="H4" s="264"/>
      <c r="I4" s="181"/>
      <c r="J4" s="181"/>
      <c r="K4" s="181"/>
      <c r="L4" s="264"/>
      <c r="M4" s="264"/>
      <c r="N4" s="264"/>
      <c r="O4" s="264"/>
      <c r="P4" s="264"/>
      <c r="Q4" s="264"/>
      <c r="R4" s="264"/>
      <c r="S4" s="264"/>
      <c r="T4" s="264"/>
      <c r="U4" s="264"/>
      <c r="V4" s="264"/>
      <c r="W4" s="264"/>
      <c r="X4" s="264"/>
      <c r="Y4" s="264"/>
      <c r="Z4" s="264"/>
      <c r="AA4" s="264"/>
      <c r="AB4" s="264"/>
      <c r="AC4" s="264"/>
      <c r="AD4" s="181"/>
      <c r="AE4" s="181"/>
      <c r="AF4" s="181"/>
      <c r="AG4" s="181"/>
      <c r="AH4" s="181"/>
      <c r="AI4" s="181"/>
      <c r="AJ4" s="181"/>
      <c r="AK4" s="181"/>
      <c r="AL4" s="181"/>
    </row>
    <row r="5" spans="2:79" ht="15" x14ac:dyDescent="0.2">
      <c r="C5" s="256" t="s">
        <v>5</v>
      </c>
      <c r="E5" s="166" t="s">
        <v>7</v>
      </c>
      <c r="F5" s="264" t="str">
        <f>IF('DATA AWAL'!$D$5="","",'DATA AWAL'!$D$5)</f>
        <v>LANGGENG HADI P.</v>
      </c>
      <c r="G5" s="264"/>
      <c r="H5" s="264"/>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2:79" ht="15" x14ac:dyDescent="0.2">
      <c r="C6" s="256" t="s">
        <v>6</v>
      </c>
      <c r="E6" s="166" t="s">
        <v>7</v>
      </c>
      <c r="F6" s="264" t="str">
        <f>IF('DATA AWAL'!$D$6="","",'DATA AWAL'!$D$6)</f>
        <v>196906281992031006</v>
      </c>
      <c r="G6" s="264"/>
      <c r="H6" s="264"/>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2:79" ht="15" x14ac:dyDescent="0.2">
      <c r="C7" s="256" t="s">
        <v>3</v>
      </c>
      <c r="E7" s="166" t="s">
        <v>7</v>
      </c>
      <c r="F7" s="264" t="str">
        <f>IF('DATA AWAL'!$D$7="","",'DATA AWAL'!$D$7)</f>
        <v>Pendidikan Pancasila dan Kewarganegaraan</v>
      </c>
      <c r="G7" s="264"/>
      <c r="H7" s="264"/>
      <c r="I7" s="181"/>
      <c r="J7" s="181"/>
      <c r="K7" s="181"/>
      <c r="L7" s="264"/>
      <c r="M7" s="264"/>
      <c r="N7" s="264"/>
      <c r="O7" s="264"/>
      <c r="P7" s="264"/>
      <c r="Q7" s="264"/>
      <c r="R7" s="264"/>
      <c r="S7" s="264"/>
      <c r="T7" s="264"/>
      <c r="U7" s="264"/>
      <c r="V7" s="264"/>
      <c r="W7" s="264"/>
      <c r="X7" s="264"/>
      <c r="Y7" s="264"/>
      <c r="Z7" s="264"/>
      <c r="AA7" s="264"/>
      <c r="AB7" s="181"/>
      <c r="AC7" s="181"/>
      <c r="AD7" s="181"/>
      <c r="AE7" s="181"/>
      <c r="AF7" s="181"/>
      <c r="AG7" s="181"/>
      <c r="AH7" s="181"/>
      <c r="AI7" s="181"/>
      <c r="AJ7" s="181"/>
      <c r="AK7" s="181"/>
      <c r="AL7" s="181"/>
    </row>
    <row r="8" spans="2:79" ht="15" x14ac:dyDescent="0.2">
      <c r="C8" s="256" t="s">
        <v>15</v>
      </c>
      <c r="E8" s="166" t="s">
        <v>7</v>
      </c>
      <c r="F8" s="264" t="str">
        <f>IF('DATA AWAL'!$D$8="","",'DATA AWAL'!$D$8)</f>
        <v>XII</v>
      </c>
      <c r="G8" s="264"/>
      <c r="H8" s="264"/>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row>
    <row r="9" spans="2:79" ht="15" x14ac:dyDescent="0.2">
      <c r="C9" s="256" t="s">
        <v>14</v>
      </c>
      <c r="E9" s="166" t="s">
        <v>7</v>
      </c>
      <c r="F9" s="264" t="str">
        <f>IF('DATA AWAL'!$D$9="","",'DATA AWAL'!$D$9)</f>
        <v>MIPA</v>
      </c>
      <c r="G9" s="264"/>
      <c r="H9" s="264"/>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BJ9" s="230" t="s">
        <v>56</v>
      </c>
    </row>
    <row r="10" spans="2:79" ht="15" x14ac:dyDescent="0.2">
      <c r="C10" s="256" t="s">
        <v>4</v>
      </c>
      <c r="D10" s="2"/>
      <c r="E10" s="166" t="s">
        <v>7</v>
      </c>
      <c r="F10" s="264" t="str">
        <f>IF('DATA AWAL'!$D$10="","",'DATA AWAL'!$D$10)</f>
        <v>2017-2018</v>
      </c>
      <c r="G10" s="264"/>
      <c r="H10" s="264"/>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row>
    <row r="11" spans="2:79" ht="64.5" customHeight="1" x14ac:dyDescent="0.2">
      <c r="C11" s="263" t="s">
        <v>360</v>
      </c>
      <c r="D11" s="2"/>
      <c r="E11" s="166" t="s">
        <v>7</v>
      </c>
      <c r="F11" s="361" t="str">
        <f>' 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row>
    <row r="12" spans="2:79" ht="39.75" customHeight="1" x14ac:dyDescent="0.2">
      <c r="C12" s="263" t="s">
        <v>360</v>
      </c>
      <c r="D12" s="2"/>
      <c r="E12" s="166" t="s">
        <v>7</v>
      </c>
      <c r="F12" s="361" t="str">
        <f>' 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row>
    <row r="14" spans="2:79" ht="14.25" customHeight="1" x14ac:dyDescent="0.2">
      <c r="B14" s="362" t="s">
        <v>8</v>
      </c>
      <c r="C14" s="378" t="s">
        <v>120</v>
      </c>
      <c r="D14" s="373"/>
      <c r="E14" s="372" t="s">
        <v>121</v>
      </c>
      <c r="F14" s="373"/>
      <c r="G14" s="362" t="s">
        <v>381</v>
      </c>
      <c r="H14" s="362" t="s">
        <v>382</v>
      </c>
      <c r="I14" s="362" t="s">
        <v>383</v>
      </c>
      <c r="J14" s="362" t="s">
        <v>384</v>
      </c>
      <c r="K14" s="362" t="s">
        <v>18</v>
      </c>
      <c r="L14" s="362" t="s">
        <v>385</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07"/>
      <c r="AN14" s="233"/>
      <c r="AO14" s="233"/>
      <c r="AP14" s="233"/>
      <c r="AQ14" s="233"/>
      <c r="AR14" s="233"/>
      <c r="AS14" s="233"/>
      <c r="AT14" s="233"/>
      <c r="AU14" s="233"/>
      <c r="AV14" s="233"/>
    </row>
    <row r="15" spans="2:79" ht="14.25" customHeight="1" x14ac:dyDescent="0.2">
      <c r="B15" s="363"/>
      <c r="C15" s="379"/>
      <c r="D15" s="375"/>
      <c r="E15" s="374"/>
      <c r="F15" s="375"/>
      <c r="G15" s="363"/>
      <c r="H15" s="363"/>
      <c r="I15" s="363"/>
      <c r="J15" s="363"/>
      <c r="K15" s="363"/>
      <c r="L15" s="363"/>
      <c r="M15" s="267"/>
      <c r="N15" s="267" t="str">
        <f>DATA!H9</f>
        <v>Agts 2017</v>
      </c>
      <c r="O15" s="267"/>
      <c r="P15" s="267"/>
      <c r="Q15" s="267"/>
      <c r="R15" s="267"/>
      <c r="S15" s="267" t="str">
        <f>DATA!J9</f>
        <v>Sep 2017</v>
      </c>
      <c r="T15" s="267"/>
      <c r="U15" s="267"/>
      <c r="V15" s="267"/>
      <c r="W15" s="267"/>
      <c r="X15" s="267" t="str">
        <f>DATA!L9</f>
        <v>Okt 2017</v>
      </c>
      <c r="Y15" s="267"/>
      <c r="Z15" s="267"/>
      <c r="AA15" s="267"/>
      <c r="AB15" s="267"/>
      <c r="AC15" s="267" t="str">
        <f>DATA!N9</f>
        <v>Nov 2017</v>
      </c>
      <c r="AD15" s="267"/>
      <c r="AE15" s="267"/>
      <c r="AF15" s="267"/>
      <c r="AG15" s="267"/>
      <c r="AH15" s="268" t="str">
        <f>DATA!P9</f>
        <v>Des 2017</v>
      </c>
      <c r="AI15" s="268"/>
      <c r="AJ15" s="268"/>
      <c r="AK15" s="268"/>
      <c r="AL15" s="268"/>
      <c r="AM15" s="208"/>
      <c r="AN15" s="234"/>
      <c r="AO15" s="234"/>
      <c r="AP15" s="234"/>
      <c r="AQ15" s="234"/>
      <c r="AR15" s="234"/>
      <c r="AS15" s="234"/>
      <c r="AT15" s="234"/>
      <c r="AU15" s="234"/>
      <c r="AV15" s="234"/>
      <c r="AZ15" s="236" t="s">
        <v>132</v>
      </c>
      <c r="BA15" s="236"/>
      <c r="BB15" s="236"/>
      <c r="BC15" s="236"/>
      <c r="BD15" s="236"/>
      <c r="BE15" s="236"/>
      <c r="BH15" s="237"/>
      <c r="BI15" s="237"/>
      <c r="BJ15" s="237" t="s">
        <v>133</v>
      </c>
      <c r="BK15" s="237"/>
      <c r="BL15" s="237"/>
      <c r="BM15" s="237"/>
      <c r="BN15" s="237"/>
      <c r="BO15" s="237"/>
      <c r="BP15" s="358" t="s">
        <v>134</v>
      </c>
      <c r="BQ15" s="358"/>
      <c r="BR15" s="358"/>
      <c r="BS15" s="358"/>
      <c r="BT15" s="358"/>
      <c r="BU15" s="358"/>
      <c r="BV15" s="358" t="s">
        <v>134</v>
      </c>
      <c r="BW15" s="358"/>
      <c r="BX15" s="358"/>
      <c r="BY15" s="358"/>
      <c r="BZ15" s="358"/>
      <c r="CA15" s="358"/>
    </row>
    <row r="16" spans="2:79" ht="14.25" customHeight="1" x14ac:dyDescent="0.2">
      <c r="B16" s="363"/>
      <c r="C16" s="379"/>
      <c r="D16" s="375"/>
      <c r="E16" s="374"/>
      <c r="F16" s="375"/>
      <c r="G16" s="363"/>
      <c r="H16" s="363"/>
      <c r="I16" s="363"/>
      <c r="J16" s="363"/>
      <c r="K16" s="363"/>
      <c r="L16" s="363"/>
      <c r="M16" s="271"/>
      <c r="N16" s="269">
        <f>'MINGGU EFFEKTIF'!G19</f>
        <v>4</v>
      </c>
      <c r="O16" s="270"/>
      <c r="P16" s="270"/>
      <c r="Q16" s="270"/>
      <c r="R16" s="271"/>
      <c r="S16" s="269">
        <f>'MINGGU EFFEKTIF'!G20</f>
        <v>5</v>
      </c>
      <c r="T16" s="270"/>
      <c r="U16" s="270"/>
      <c r="V16" s="270"/>
      <c r="W16" s="271"/>
      <c r="X16" s="269">
        <f>'MINGGU EFFEKTIF'!G21</f>
        <v>5</v>
      </c>
      <c r="Y16" s="270"/>
      <c r="Z16" s="270"/>
      <c r="AA16" s="270"/>
      <c r="AB16" s="271"/>
      <c r="AC16" s="269">
        <f>'MINGGU EFFEKTIF'!G22</f>
        <v>4</v>
      </c>
      <c r="AD16" s="270"/>
      <c r="AE16" s="270"/>
      <c r="AF16" s="270"/>
      <c r="AG16" s="271"/>
      <c r="AH16" s="272">
        <f>'MINGGU EFFEKTIF'!G23</f>
        <v>5</v>
      </c>
      <c r="AI16" s="273"/>
      <c r="AJ16" s="273"/>
      <c r="AK16" s="273"/>
      <c r="AL16" s="274"/>
      <c r="AM16" s="208"/>
      <c r="AN16" s="234"/>
      <c r="AO16" s="234"/>
      <c r="AP16" s="234"/>
      <c r="AQ16" s="234"/>
      <c r="AR16" s="234"/>
      <c r="AS16" s="234"/>
      <c r="AT16" s="234"/>
      <c r="AU16" s="234"/>
      <c r="AV16" s="234"/>
      <c r="BB16" s="230"/>
      <c r="BD16" s="230"/>
      <c r="BK16" s="258"/>
      <c r="BR16" s="258"/>
      <c r="BS16" s="258"/>
      <c r="BT16" s="258"/>
      <c r="BU16" s="258"/>
      <c r="BV16" s="258"/>
      <c r="BW16" s="258"/>
      <c r="BX16" s="258"/>
      <c r="BY16" s="258"/>
    </row>
    <row r="17" spans="2:93" ht="14.25" customHeight="1" x14ac:dyDescent="0.2">
      <c r="B17" s="364"/>
      <c r="C17" s="380"/>
      <c r="D17" s="377"/>
      <c r="E17" s="376"/>
      <c r="F17" s="377"/>
      <c r="G17" s="364"/>
      <c r="H17" s="364"/>
      <c r="I17" s="364">
        <v>2</v>
      </c>
      <c r="J17" s="364">
        <v>3</v>
      </c>
      <c r="K17" s="364"/>
      <c r="L17" s="364">
        <v>5</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9"/>
      <c r="AN17" s="235"/>
      <c r="AO17" s="235"/>
      <c r="AP17" s="235"/>
      <c r="AQ17" s="235"/>
      <c r="AR17" s="235"/>
      <c r="AS17" s="235"/>
      <c r="AT17" s="235"/>
      <c r="AU17" s="235"/>
      <c r="AV17" s="235"/>
    </row>
    <row r="18" spans="2:93" ht="66.75" customHeight="1" x14ac:dyDescent="0.2">
      <c r="B18" s="210" t="str">
        <f>IF(F7="",F7,"1")</f>
        <v>1</v>
      </c>
      <c r="C18" s="210" t="str">
        <f t="shared" ref="C18:C32" si="0">BQ18</f>
        <v/>
      </c>
      <c r="D18" s="211" t="str">
        <f t="shared" ref="D18:D32" si="1">BR18</f>
        <v/>
      </c>
      <c r="E18" s="210" t="str">
        <f t="shared" ref="E18:E32" si="2">BS18</f>
        <v/>
      </c>
      <c r="F18" s="211" t="str">
        <f t="shared" ref="F18:F32" si="3">BT18</f>
        <v/>
      </c>
      <c r="G18" s="224"/>
      <c r="H18" s="220"/>
      <c r="I18" s="15"/>
      <c r="J18" s="253"/>
      <c r="K18" s="220" t="str">
        <f t="shared" ref="K18:K32" si="4">BU18</f>
        <v/>
      </c>
      <c r="L18" s="253"/>
      <c r="M18" s="253"/>
      <c r="N18" s="253"/>
      <c r="O18" s="253"/>
      <c r="P18" s="15"/>
      <c r="Q18" s="15"/>
      <c r="R18" s="15"/>
      <c r="S18" s="15"/>
      <c r="T18" s="15"/>
      <c r="U18" s="15"/>
      <c r="V18" s="15"/>
      <c r="W18" s="15"/>
      <c r="X18" s="15"/>
      <c r="Y18" s="15"/>
      <c r="Z18" s="15"/>
      <c r="AA18" s="15"/>
      <c r="AB18" s="15"/>
      <c r="AC18" s="15"/>
      <c r="AD18" s="15"/>
      <c r="AE18" s="15"/>
      <c r="AF18" s="15"/>
      <c r="AG18" s="15"/>
      <c r="AH18" s="15"/>
      <c r="AI18" s="15"/>
      <c r="AJ18" s="15"/>
      <c r="AK18" s="15"/>
      <c r="AL18" s="15"/>
      <c r="AM18" s="206"/>
      <c r="AN18" s="238"/>
      <c r="AO18" s="238"/>
      <c r="AP18" s="238"/>
      <c r="AQ18" s="238"/>
      <c r="AR18" s="238"/>
      <c r="AS18" s="238"/>
      <c r="AT18" s="238"/>
      <c r="AU18" s="238"/>
      <c r="AV18" s="238"/>
      <c r="AW18" s="230" t="str">
        <f t="shared" ref="AW18:AW28" si="5">IFERROR(SMALL($AX$18:$AX$32,ROW(1:1)),"")</f>
        <v/>
      </c>
      <c r="AX18" s="230" t="str">
        <f>IFERROR(AZ18+(AY18/10000),"")</f>
        <v/>
      </c>
      <c r="AY18" s="230">
        <v>1</v>
      </c>
      <c r="AZ18" s="230" t="str">
        <f>' RINCIAN PROG TAHUNAN'!Q16</f>
        <v/>
      </c>
      <c r="BA18" s="230" t="str">
        <f>' RINCIAN PROG TAHUNAN'!R16</f>
        <v/>
      </c>
      <c r="BB18" s="231" t="str">
        <f>' RINCIAN PROG TAHUNAN'!S16</f>
        <v/>
      </c>
      <c r="BC18" s="230" t="str">
        <f>' RINCIAN PROG TAHUNAN'!T16</f>
        <v/>
      </c>
      <c r="BD18" s="231" t="str">
        <f>' RINCIAN PROG TAHUNAN'!U16</f>
        <v/>
      </c>
      <c r="BE18" s="230" t="str">
        <f>' RINCIAN PROG TAHUNAN'!V16</f>
        <v/>
      </c>
      <c r="BG18" s="230" t="str">
        <f t="shared" ref="BG18:BG28" si="6">IFERROR(SMALL($BH$18:$BH$32,ROW(1:1)),"")</f>
        <v/>
      </c>
      <c r="BH18" s="230" t="str">
        <f>IFERROR(BJ18+(AY18/10000),"")</f>
        <v/>
      </c>
      <c r="BJ18" s="230" t="str">
        <f>' RINCIAN PROG TAHUNAN'!Y16</f>
        <v/>
      </c>
      <c r="BK18" s="231" t="str">
        <f>' RINCIAN PROG TAHUNAN'!Z16</f>
        <v/>
      </c>
      <c r="BL18" s="231" t="str">
        <f>' RINCIAN PROG TAHUNAN'!AA16</f>
        <v/>
      </c>
      <c r="BM18" s="230" t="str">
        <f>' RINCIAN PROG TAHUNAN'!AB16</f>
        <v/>
      </c>
      <c r="BN18" s="231" t="str">
        <f>' RINCIAN PROG TAHUNAN'!AC16</f>
        <v/>
      </c>
      <c r="BO18" s="230" t="str">
        <f>' RINCIAN PROG TAHUNAN'!AD16</f>
        <v/>
      </c>
      <c r="BP18" s="230" t="str">
        <f t="shared" ref="BP18:BP32" si="7">IF(AW18="","",VLOOKUP(AW18,$AX$18:$BE$32,3,FALSE))</f>
        <v/>
      </c>
      <c r="BQ18" s="231" t="str">
        <f t="shared" ref="BQ18:BQ32" si="8">IF(AW18="","",VLOOKUP(AW18,$AX$18:$BE$32,4,FALSE))</f>
        <v/>
      </c>
      <c r="BR18" s="231" t="str">
        <f t="shared" ref="BR18:BR32" si="9">IF(AW18="","",VLOOKUP(AW18,$AX$18:$BE$32,5,FALSE))</f>
        <v/>
      </c>
      <c r="BS18" s="230" t="str">
        <f t="shared" ref="BS18:BS32" si="10">IF(AW18="","",VLOOKUP(AW18,$AX$18:$BE$32,6,FALSE))</f>
        <v/>
      </c>
      <c r="BT18" s="231" t="str">
        <f t="shared" ref="BT18:BT32" si="11">IF(AW18="","",VLOOKUP(AW18,$AX$18:$BE$32,7,FALSE))</f>
        <v/>
      </c>
      <c r="BU18" s="230" t="str">
        <f t="shared" ref="BU18:BU32" si="12">IF(AW18="","",VLOOKUP(AW18,$AX$18:$BE$32,8,FALSE))</f>
        <v/>
      </c>
      <c r="BV18" s="230" t="str">
        <f>IF(BG18="","",VLOOKUP(BG18,$BH$18:$BO$32,3,FALSE))</f>
        <v/>
      </c>
      <c r="BW18" s="230" t="str">
        <f>IF(BG18="","",VLOOKUP(BG18,$BH$18:$BO$32,4,FALSE))</f>
        <v/>
      </c>
      <c r="BX18" s="231" t="str">
        <f>IF(BG18="","",VLOOKUP(BG18,$BH$18:$BO$32,5,FALSE))</f>
        <v/>
      </c>
      <c r="BY18" s="230" t="str">
        <f>IF(BG18="","",VLOOKUP(BG18,$BH$18:$BO$32,6,FALSE))</f>
        <v/>
      </c>
      <c r="BZ18" s="231" t="str">
        <f>IF(BG18="","",VLOOKUP(BG18,$BH$18:$BO$32,7,FALSE))</f>
        <v/>
      </c>
      <c r="CA18" s="230" t="str">
        <f>IF(BG18="","",VLOOKUP(BG18,$BH$18:$BO$32,8,FALSE))</f>
        <v/>
      </c>
      <c r="CB18" s="236"/>
      <c r="CC18" s="236"/>
      <c r="CD18" s="236"/>
      <c r="CE18" s="236"/>
      <c r="CF18" s="236"/>
      <c r="CG18" s="236"/>
      <c r="CH18" s="236"/>
      <c r="CI18" s="236"/>
      <c r="CJ18" s="236"/>
      <c r="CK18" s="236"/>
      <c r="CL18" s="236"/>
      <c r="CM18" s="236"/>
      <c r="CN18" s="236"/>
      <c r="CO18" s="236"/>
    </row>
    <row r="19" spans="2:93" ht="66.75" customHeight="1" x14ac:dyDescent="0.2">
      <c r="B19" s="212" t="str">
        <f>IF(C18="","",B18+1)</f>
        <v/>
      </c>
      <c r="C19" s="212" t="str">
        <f t="shared" si="0"/>
        <v/>
      </c>
      <c r="D19" s="213" t="str">
        <f t="shared" si="1"/>
        <v/>
      </c>
      <c r="E19" s="212" t="str">
        <f t="shared" si="2"/>
        <v/>
      </c>
      <c r="F19" s="213" t="str">
        <f t="shared" si="3"/>
        <v/>
      </c>
      <c r="G19" s="213"/>
      <c r="H19" s="160"/>
      <c r="I19" s="16"/>
      <c r="J19" s="16"/>
      <c r="K19" s="160" t="str">
        <f t="shared" si="4"/>
        <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206"/>
      <c r="AN19" s="238"/>
      <c r="AO19" s="238"/>
      <c r="AP19" s="238"/>
      <c r="AQ19" s="238"/>
      <c r="AR19" s="238"/>
      <c r="AS19" s="238"/>
      <c r="AT19" s="238"/>
      <c r="AU19" s="238"/>
      <c r="AV19" s="238"/>
      <c r="AW19" s="230" t="str">
        <f t="shared" si="5"/>
        <v/>
      </c>
      <c r="AX19" s="230" t="str">
        <f t="shared" ref="AX19:AX32" si="13">IFERROR(AZ19+(AY19/10000),"")</f>
        <v/>
      </c>
      <c r="AY19" s="230">
        <v>2</v>
      </c>
      <c r="AZ19" s="230" t="str">
        <f>' RINCIAN PROG TAHUNAN'!Q17</f>
        <v/>
      </c>
      <c r="BA19" s="230" t="str">
        <f>' RINCIAN PROG TAHUNAN'!R17</f>
        <v/>
      </c>
      <c r="BB19" s="231" t="str">
        <f>' RINCIAN PROG TAHUNAN'!S17</f>
        <v/>
      </c>
      <c r="BC19" s="230" t="str">
        <f>' RINCIAN PROG TAHUNAN'!T17</f>
        <v/>
      </c>
      <c r="BD19" s="231" t="str">
        <f>' RINCIAN PROG TAHUNAN'!U17</f>
        <v/>
      </c>
      <c r="BE19" s="230" t="str">
        <f>' RINCIAN PROG TAHUNAN'!V17</f>
        <v/>
      </c>
      <c r="BG19" s="230" t="str">
        <f t="shared" si="6"/>
        <v/>
      </c>
      <c r="BH19" s="230" t="str">
        <f t="shared" ref="BH19:BH32" si="14">IFERROR(BJ19+(AY19/10000),"")</f>
        <v/>
      </c>
      <c r="BJ19" s="230" t="str">
        <f>' RINCIAN PROG TAHUNAN'!Y17</f>
        <v/>
      </c>
      <c r="BK19" s="231" t="str">
        <f>' RINCIAN PROG TAHUNAN'!Z17</f>
        <v/>
      </c>
      <c r="BL19" s="231" t="str">
        <f>' RINCIAN PROG TAHUNAN'!AA17</f>
        <v/>
      </c>
      <c r="BM19" s="230" t="str">
        <f>' RINCIAN PROG TAHUNAN'!AB17</f>
        <v/>
      </c>
      <c r="BN19" s="231" t="str">
        <f>' RINCIAN PROG TAHUNAN'!AC17</f>
        <v/>
      </c>
      <c r="BO19" s="230" t="str">
        <f>' RINCIAN PROG TAHUNAN'!AD17</f>
        <v/>
      </c>
      <c r="BP19" s="230" t="str">
        <f t="shared" si="7"/>
        <v/>
      </c>
      <c r="BQ19" s="231" t="str">
        <f t="shared" si="8"/>
        <v/>
      </c>
      <c r="BR19" s="231" t="str">
        <f t="shared" si="9"/>
        <v/>
      </c>
      <c r="BS19" s="230" t="str">
        <f t="shared" si="10"/>
        <v/>
      </c>
      <c r="BT19" s="231" t="str">
        <f t="shared" si="11"/>
        <v/>
      </c>
      <c r="BU19" s="230" t="str">
        <f t="shared" si="12"/>
        <v/>
      </c>
      <c r="BV19" s="230" t="str">
        <f t="shared" ref="BV19:BV32" si="15">IF(BG19="","",VLOOKUP(BG19,$BH$18:$BO$32,3,FALSE))</f>
        <v/>
      </c>
      <c r="BW19" s="230" t="str">
        <f t="shared" ref="BW19:BW32" si="16">IF(BG19="","",VLOOKUP(BG19,$BH$18:$BO$32,4,FALSE))</f>
        <v/>
      </c>
      <c r="BX19" s="231" t="str">
        <f t="shared" ref="BX19:BX32" si="17">IF(BG19="","",VLOOKUP(BG19,$BH$18:$BO$32,5,FALSE))</f>
        <v/>
      </c>
      <c r="BY19" s="230" t="str">
        <f t="shared" ref="BY19:BY32" si="18">IF(BG19="","",VLOOKUP(BG19,$BH$18:$BO$32,6,FALSE))</f>
        <v/>
      </c>
      <c r="BZ19" s="231" t="str">
        <f t="shared" ref="BZ19:BZ32" si="19">IF(BG19="","",VLOOKUP(BG19,$BH$18:$BO$32,7,FALSE))</f>
        <v/>
      </c>
      <c r="CA19" s="230" t="str">
        <f t="shared" ref="CA19:CA32" si="20">IF(BG19="","",VLOOKUP(BG19,$BH$18:$BO$32,8,FALSE))</f>
        <v/>
      </c>
      <c r="CB19" s="236"/>
      <c r="CC19" s="236"/>
      <c r="CD19" s="236"/>
      <c r="CE19" s="236"/>
      <c r="CF19" s="236"/>
      <c r="CG19" s="236"/>
      <c r="CH19" s="236"/>
      <c r="CI19" s="236"/>
      <c r="CJ19" s="236"/>
      <c r="CK19" s="236"/>
      <c r="CL19" s="236"/>
      <c r="CM19" s="236"/>
      <c r="CN19" s="236"/>
      <c r="CO19" s="236"/>
    </row>
    <row r="20" spans="2:93" ht="66.75" customHeight="1" x14ac:dyDescent="0.2">
      <c r="B20" s="212" t="str">
        <f t="shared" ref="B20:B32" si="21">IF(C19="","",B19+1)</f>
        <v/>
      </c>
      <c r="C20" s="212" t="str">
        <f t="shared" si="0"/>
        <v/>
      </c>
      <c r="D20" s="213" t="str">
        <f t="shared" si="1"/>
        <v/>
      </c>
      <c r="E20" s="212" t="str">
        <f t="shared" si="2"/>
        <v/>
      </c>
      <c r="F20" s="213" t="str">
        <f t="shared" si="3"/>
        <v/>
      </c>
      <c r="G20" s="213"/>
      <c r="H20" s="160"/>
      <c r="I20" s="16"/>
      <c r="J20" s="16"/>
      <c r="K20" s="160" t="str">
        <f t="shared" si="4"/>
        <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206"/>
      <c r="AN20" s="238"/>
      <c r="AO20" s="238"/>
      <c r="AP20" s="238"/>
      <c r="AQ20" s="238"/>
      <c r="AR20" s="238"/>
      <c r="AS20" s="238"/>
      <c r="AT20" s="238"/>
      <c r="AU20" s="238"/>
      <c r="AV20" s="238"/>
      <c r="AW20" s="230" t="str">
        <f t="shared" si="5"/>
        <v/>
      </c>
      <c r="AX20" s="230" t="str">
        <f t="shared" si="13"/>
        <v/>
      </c>
      <c r="AY20" s="230">
        <v>3</v>
      </c>
      <c r="AZ20" s="230" t="str">
        <f>' RINCIAN PROG TAHUNAN'!Q18</f>
        <v/>
      </c>
      <c r="BA20" s="230" t="str">
        <f>' RINCIAN PROG TAHUNAN'!R18</f>
        <v/>
      </c>
      <c r="BB20" s="231" t="str">
        <f>' RINCIAN PROG TAHUNAN'!S18</f>
        <v/>
      </c>
      <c r="BC20" s="230" t="str">
        <f>' RINCIAN PROG TAHUNAN'!T18</f>
        <v/>
      </c>
      <c r="BD20" s="231" t="str">
        <f>' RINCIAN PROG TAHUNAN'!U18</f>
        <v/>
      </c>
      <c r="BE20" s="230" t="str">
        <f>' RINCIAN PROG TAHUNAN'!V18</f>
        <v/>
      </c>
      <c r="BG20" s="230" t="str">
        <f t="shared" si="6"/>
        <v/>
      </c>
      <c r="BH20" s="230" t="str">
        <f t="shared" si="14"/>
        <v/>
      </c>
      <c r="BJ20" s="230" t="str">
        <f>' RINCIAN PROG TAHUNAN'!Y18</f>
        <v/>
      </c>
      <c r="BK20" s="231" t="str">
        <f>' RINCIAN PROG TAHUNAN'!Z18</f>
        <v/>
      </c>
      <c r="BL20" s="231" t="str">
        <f>' RINCIAN PROG TAHUNAN'!AA18</f>
        <v/>
      </c>
      <c r="BM20" s="230" t="str">
        <f>' RINCIAN PROG TAHUNAN'!AB18</f>
        <v/>
      </c>
      <c r="BN20" s="231" t="str">
        <f>' RINCIAN PROG TAHUNAN'!AC18</f>
        <v/>
      </c>
      <c r="BO20" s="230" t="str">
        <f>' RINCIAN PROG TAHUNAN'!AD18</f>
        <v/>
      </c>
      <c r="BP20" s="230" t="str">
        <f t="shared" si="7"/>
        <v/>
      </c>
      <c r="BQ20" s="231" t="str">
        <f t="shared" si="8"/>
        <v/>
      </c>
      <c r="BR20" s="231" t="str">
        <f t="shared" si="9"/>
        <v/>
      </c>
      <c r="BS20" s="230" t="str">
        <f t="shared" si="10"/>
        <v/>
      </c>
      <c r="BT20" s="231" t="str">
        <f t="shared" si="11"/>
        <v/>
      </c>
      <c r="BU20" s="230" t="str">
        <f t="shared" si="12"/>
        <v/>
      </c>
      <c r="BV20" s="230" t="str">
        <f t="shared" si="15"/>
        <v/>
      </c>
      <c r="BW20" s="230" t="str">
        <f t="shared" si="16"/>
        <v/>
      </c>
      <c r="BX20" s="231" t="str">
        <f t="shared" si="17"/>
        <v/>
      </c>
      <c r="BY20" s="230" t="str">
        <f t="shared" si="18"/>
        <v/>
      </c>
      <c r="BZ20" s="231" t="str">
        <f t="shared" si="19"/>
        <v/>
      </c>
      <c r="CA20" s="230" t="str">
        <f t="shared" si="20"/>
        <v/>
      </c>
      <c r="CB20" s="236"/>
      <c r="CC20" s="236"/>
      <c r="CD20" s="236"/>
      <c r="CE20" s="236"/>
      <c r="CF20" s="236"/>
      <c r="CG20" s="236"/>
      <c r="CH20" s="236"/>
      <c r="CI20" s="236"/>
      <c r="CJ20" s="236"/>
      <c r="CK20" s="236"/>
      <c r="CL20" s="236"/>
      <c r="CM20" s="236"/>
      <c r="CN20" s="236"/>
      <c r="CO20" s="236"/>
    </row>
    <row r="21" spans="2:93" ht="66.75" customHeight="1" x14ac:dyDescent="0.2">
      <c r="B21" s="212" t="str">
        <f t="shared" si="21"/>
        <v/>
      </c>
      <c r="C21" s="212" t="str">
        <f t="shared" si="0"/>
        <v/>
      </c>
      <c r="D21" s="213" t="str">
        <f t="shared" si="1"/>
        <v/>
      </c>
      <c r="E21" s="212" t="str">
        <f t="shared" si="2"/>
        <v/>
      </c>
      <c r="F21" s="213" t="str">
        <f t="shared" si="3"/>
        <v/>
      </c>
      <c r="G21" s="213"/>
      <c r="H21" s="160"/>
      <c r="I21" s="16"/>
      <c r="J21" s="16"/>
      <c r="K21" s="160" t="str">
        <f t="shared" si="4"/>
        <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206"/>
      <c r="AN21" s="238"/>
      <c r="AO21" s="238"/>
      <c r="AP21" s="238"/>
      <c r="AQ21" s="238"/>
      <c r="AR21" s="238"/>
      <c r="AS21" s="238"/>
      <c r="AT21" s="238"/>
      <c r="AU21" s="238"/>
      <c r="AV21" s="238"/>
      <c r="AW21" s="230" t="str">
        <f t="shared" si="5"/>
        <v/>
      </c>
      <c r="AX21" s="230" t="str">
        <f t="shared" si="13"/>
        <v/>
      </c>
      <c r="AY21" s="230">
        <v>4</v>
      </c>
      <c r="AZ21" s="230" t="str">
        <f>' RINCIAN PROG TAHUNAN'!Q19</f>
        <v/>
      </c>
      <c r="BA21" s="230" t="str">
        <f>' RINCIAN PROG TAHUNAN'!R19</f>
        <v/>
      </c>
      <c r="BB21" s="231" t="str">
        <f>' RINCIAN PROG TAHUNAN'!S19</f>
        <v/>
      </c>
      <c r="BC21" s="230" t="str">
        <f>' RINCIAN PROG TAHUNAN'!T19</f>
        <v/>
      </c>
      <c r="BD21" s="231" t="str">
        <f>' RINCIAN PROG TAHUNAN'!U19</f>
        <v/>
      </c>
      <c r="BE21" s="230" t="str">
        <f>' RINCIAN PROG TAHUNAN'!V19</f>
        <v/>
      </c>
      <c r="BG21" s="230" t="str">
        <f t="shared" si="6"/>
        <v/>
      </c>
      <c r="BH21" s="230" t="str">
        <f t="shared" si="14"/>
        <v/>
      </c>
      <c r="BJ21" s="230" t="str">
        <f>' RINCIAN PROG TAHUNAN'!Y19</f>
        <v/>
      </c>
      <c r="BK21" s="231" t="str">
        <f>' RINCIAN PROG TAHUNAN'!Z19</f>
        <v/>
      </c>
      <c r="BL21" s="231" t="str">
        <f>' RINCIAN PROG TAHUNAN'!AA19</f>
        <v/>
      </c>
      <c r="BM21" s="230" t="str">
        <f>' RINCIAN PROG TAHUNAN'!AB19</f>
        <v/>
      </c>
      <c r="BN21" s="231" t="str">
        <f>' RINCIAN PROG TAHUNAN'!AC19</f>
        <v/>
      </c>
      <c r="BO21" s="230" t="str">
        <f>' RINCIAN PROG TAHUNAN'!AD19</f>
        <v/>
      </c>
      <c r="BP21" s="230" t="str">
        <f t="shared" si="7"/>
        <v/>
      </c>
      <c r="BQ21" s="231" t="str">
        <f t="shared" si="8"/>
        <v/>
      </c>
      <c r="BR21" s="231" t="str">
        <f t="shared" si="9"/>
        <v/>
      </c>
      <c r="BS21" s="230" t="str">
        <f t="shared" si="10"/>
        <v/>
      </c>
      <c r="BT21" s="231" t="str">
        <f t="shared" si="11"/>
        <v/>
      </c>
      <c r="BU21" s="230" t="str">
        <f t="shared" si="12"/>
        <v/>
      </c>
      <c r="BV21" s="230" t="str">
        <f t="shared" si="15"/>
        <v/>
      </c>
      <c r="BW21" s="230" t="str">
        <f t="shared" si="16"/>
        <v/>
      </c>
      <c r="BX21" s="231" t="str">
        <f t="shared" si="17"/>
        <v/>
      </c>
      <c r="BY21" s="230" t="str">
        <f t="shared" si="18"/>
        <v/>
      </c>
      <c r="BZ21" s="231" t="str">
        <f t="shared" si="19"/>
        <v/>
      </c>
      <c r="CA21" s="230" t="str">
        <f t="shared" si="20"/>
        <v/>
      </c>
      <c r="CB21" s="236"/>
      <c r="CC21" s="236"/>
      <c r="CD21" s="236"/>
      <c r="CE21" s="236"/>
      <c r="CF21" s="236"/>
      <c r="CG21" s="236"/>
      <c r="CH21" s="236"/>
      <c r="CI21" s="236"/>
      <c r="CJ21" s="236"/>
      <c r="CK21" s="236"/>
      <c r="CL21" s="236"/>
      <c r="CM21" s="236"/>
      <c r="CN21" s="236"/>
      <c r="CO21" s="236"/>
    </row>
    <row r="22" spans="2:93" ht="66.75" customHeight="1" x14ac:dyDescent="0.2">
      <c r="B22" s="212" t="str">
        <f t="shared" si="21"/>
        <v/>
      </c>
      <c r="C22" s="212" t="str">
        <f t="shared" si="0"/>
        <v/>
      </c>
      <c r="D22" s="213" t="str">
        <f t="shared" si="1"/>
        <v/>
      </c>
      <c r="E22" s="212" t="str">
        <f t="shared" si="2"/>
        <v/>
      </c>
      <c r="F22" s="213" t="str">
        <f t="shared" si="3"/>
        <v/>
      </c>
      <c r="G22" s="213"/>
      <c r="H22" s="160"/>
      <c r="I22" s="16"/>
      <c r="J22" s="16"/>
      <c r="K22" s="160" t="str">
        <f t="shared" si="4"/>
        <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206"/>
      <c r="AN22" s="238"/>
      <c r="AO22" s="238"/>
      <c r="AP22" s="238"/>
      <c r="AQ22" s="238"/>
      <c r="AR22" s="238"/>
      <c r="AS22" s="238"/>
      <c r="AT22" s="238"/>
      <c r="AU22" s="238"/>
      <c r="AV22" s="238"/>
      <c r="AW22" s="230" t="str">
        <f t="shared" si="5"/>
        <v/>
      </c>
      <c r="AX22" s="230" t="str">
        <f t="shared" si="13"/>
        <v/>
      </c>
      <c r="AY22" s="230">
        <v>5</v>
      </c>
      <c r="AZ22" s="230" t="str">
        <f>' RINCIAN PROG TAHUNAN'!Q20</f>
        <v/>
      </c>
      <c r="BA22" s="230" t="str">
        <f>' RINCIAN PROG TAHUNAN'!R20</f>
        <v/>
      </c>
      <c r="BB22" s="231" t="str">
        <f>' RINCIAN PROG TAHUNAN'!S20</f>
        <v/>
      </c>
      <c r="BC22" s="230" t="str">
        <f>' RINCIAN PROG TAHUNAN'!T20</f>
        <v/>
      </c>
      <c r="BD22" s="231" t="str">
        <f>' RINCIAN PROG TAHUNAN'!U20</f>
        <v/>
      </c>
      <c r="BE22" s="230" t="str">
        <f>' RINCIAN PROG TAHUNAN'!V20</f>
        <v/>
      </c>
      <c r="BG22" s="230" t="str">
        <f t="shared" si="6"/>
        <v/>
      </c>
      <c r="BH22" s="230" t="str">
        <f t="shared" si="14"/>
        <v/>
      </c>
      <c r="BJ22" s="230" t="str">
        <f>' RINCIAN PROG TAHUNAN'!Y20</f>
        <v/>
      </c>
      <c r="BK22" s="231" t="str">
        <f>' RINCIAN PROG TAHUNAN'!Z20</f>
        <v/>
      </c>
      <c r="BL22" s="231" t="str">
        <f>' RINCIAN PROG TAHUNAN'!AA20</f>
        <v/>
      </c>
      <c r="BM22" s="230" t="str">
        <f>' RINCIAN PROG TAHUNAN'!AB20</f>
        <v/>
      </c>
      <c r="BN22" s="231" t="str">
        <f>' RINCIAN PROG TAHUNAN'!AC20</f>
        <v/>
      </c>
      <c r="BO22" s="230" t="str">
        <f>' RINCIAN PROG TAHUNAN'!AD20</f>
        <v/>
      </c>
      <c r="BP22" s="230" t="str">
        <f t="shared" si="7"/>
        <v/>
      </c>
      <c r="BQ22" s="231" t="str">
        <f t="shared" si="8"/>
        <v/>
      </c>
      <c r="BR22" s="231" t="str">
        <f t="shared" si="9"/>
        <v/>
      </c>
      <c r="BS22" s="230" t="str">
        <f t="shared" si="10"/>
        <v/>
      </c>
      <c r="BT22" s="231" t="str">
        <f t="shared" si="11"/>
        <v/>
      </c>
      <c r="BU22" s="230" t="str">
        <f t="shared" si="12"/>
        <v/>
      </c>
      <c r="BV22" s="230" t="str">
        <f t="shared" si="15"/>
        <v/>
      </c>
      <c r="BW22" s="230" t="str">
        <f t="shared" si="16"/>
        <v/>
      </c>
      <c r="BX22" s="231" t="str">
        <f t="shared" si="17"/>
        <v/>
      </c>
      <c r="BY22" s="230" t="str">
        <f t="shared" si="18"/>
        <v/>
      </c>
      <c r="BZ22" s="231" t="str">
        <f t="shared" si="19"/>
        <v/>
      </c>
      <c r="CA22" s="230" t="str">
        <f t="shared" si="20"/>
        <v/>
      </c>
      <c r="CB22" s="236"/>
      <c r="CC22" s="236"/>
      <c r="CD22" s="236"/>
      <c r="CE22" s="236"/>
      <c r="CF22" s="236"/>
      <c r="CG22" s="236"/>
      <c r="CH22" s="236"/>
      <c r="CI22" s="236"/>
      <c r="CJ22" s="236"/>
      <c r="CK22" s="236"/>
      <c r="CL22" s="236"/>
      <c r="CM22" s="236"/>
      <c r="CN22" s="236"/>
      <c r="CO22" s="236"/>
    </row>
    <row r="23" spans="2:93" ht="66.75" customHeight="1" x14ac:dyDescent="0.2">
      <c r="B23" s="212" t="str">
        <f t="shared" si="21"/>
        <v/>
      </c>
      <c r="C23" s="212" t="str">
        <f t="shared" si="0"/>
        <v/>
      </c>
      <c r="D23" s="213" t="str">
        <f t="shared" si="1"/>
        <v/>
      </c>
      <c r="E23" s="212" t="str">
        <f t="shared" si="2"/>
        <v/>
      </c>
      <c r="F23" s="213" t="str">
        <f t="shared" si="3"/>
        <v/>
      </c>
      <c r="G23" s="213"/>
      <c r="H23" s="160"/>
      <c r="I23" s="16"/>
      <c r="J23" s="16"/>
      <c r="K23" s="160" t="str">
        <f t="shared" si="4"/>
        <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206"/>
      <c r="AN23" s="238"/>
      <c r="AO23" s="238"/>
      <c r="AP23" s="238"/>
      <c r="AQ23" s="238"/>
      <c r="AR23" s="238"/>
      <c r="AS23" s="238"/>
      <c r="AT23" s="238"/>
      <c r="AU23" s="238"/>
      <c r="AV23" s="238"/>
      <c r="AW23" s="230" t="str">
        <f t="shared" si="5"/>
        <v/>
      </c>
      <c r="AX23" s="230" t="str">
        <f t="shared" si="13"/>
        <v/>
      </c>
      <c r="AY23" s="230">
        <v>6</v>
      </c>
      <c r="AZ23" s="230" t="str">
        <f>' RINCIAN PROG TAHUNAN'!Q21</f>
        <v/>
      </c>
      <c r="BA23" s="230" t="str">
        <f>' RINCIAN PROG TAHUNAN'!R21</f>
        <v/>
      </c>
      <c r="BB23" s="231" t="str">
        <f>' RINCIAN PROG TAHUNAN'!S21</f>
        <v/>
      </c>
      <c r="BC23" s="230" t="str">
        <f>' RINCIAN PROG TAHUNAN'!T21</f>
        <v/>
      </c>
      <c r="BD23" s="231" t="str">
        <f>' RINCIAN PROG TAHUNAN'!U21</f>
        <v/>
      </c>
      <c r="BE23" s="230" t="str">
        <f>' RINCIAN PROG TAHUNAN'!V21</f>
        <v/>
      </c>
      <c r="BG23" s="230" t="str">
        <f t="shared" si="6"/>
        <v/>
      </c>
      <c r="BH23" s="230" t="str">
        <f t="shared" si="14"/>
        <v/>
      </c>
      <c r="BJ23" s="230" t="str">
        <f>' RINCIAN PROG TAHUNAN'!Y21</f>
        <v/>
      </c>
      <c r="BK23" s="231" t="str">
        <f>' RINCIAN PROG TAHUNAN'!Z21</f>
        <v/>
      </c>
      <c r="BL23" s="231" t="str">
        <f>' RINCIAN PROG TAHUNAN'!AA21</f>
        <v/>
      </c>
      <c r="BM23" s="230" t="str">
        <f>' RINCIAN PROG TAHUNAN'!AB21</f>
        <v/>
      </c>
      <c r="BN23" s="231" t="str">
        <f>' RINCIAN PROG TAHUNAN'!AC21</f>
        <v/>
      </c>
      <c r="BO23" s="230" t="str">
        <f>' RINCIAN PROG TAHUNAN'!AD21</f>
        <v/>
      </c>
      <c r="BP23" s="230" t="str">
        <f t="shared" si="7"/>
        <v/>
      </c>
      <c r="BQ23" s="231" t="str">
        <f t="shared" si="8"/>
        <v/>
      </c>
      <c r="BR23" s="231" t="str">
        <f t="shared" si="9"/>
        <v/>
      </c>
      <c r="BS23" s="230" t="str">
        <f t="shared" si="10"/>
        <v/>
      </c>
      <c r="BT23" s="231" t="str">
        <f t="shared" si="11"/>
        <v/>
      </c>
      <c r="BU23" s="230" t="str">
        <f t="shared" si="12"/>
        <v/>
      </c>
      <c r="BV23" s="230" t="str">
        <f t="shared" si="15"/>
        <v/>
      </c>
      <c r="BW23" s="230" t="str">
        <f t="shared" si="16"/>
        <v/>
      </c>
      <c r="BX23" s="231" t="str">
        <f t="shared" si="17"/>
        <v/>
      </c>
      <c r="BY23" s="230" t="str">
        <f t="shared" si="18"/>
        <v/>
      </c>
      <c r="BZ23" s="231" t="str">
        <f t="shared" si="19"/>
        <v/>
      </c>
      <c r="CA23" s="230" t="str">
        <f t="shared" si="20"/>
        <v/>
      </c>
      <c r="CB23" s="236"/>
      <c r="CC23" s="236"/>
      <c r="CD23" s="236"/>
      <c r="CE23" s="236"/>
      <c r="CF23" s="236"/>
      <c r="CG23" s="236"/>
      <c r="CH23" s="236"/>
      <c r="CI23" s="236"/>
      <c r="CJ23" s="236"/>
      <c r="CK23" s="236"/>
      <c r="CL23" s="236"/>
      <c r="CM23" s="236"/>
      <c r="CN23" s="236"/>
      <c r="CO23" s="236"/>
    </row>
    <row r="24" spans="2:93" ht="66.75" customHeight="1" x14ac:dyDescent="0.2">
      <c r="B24" s="212" t="str">
        <f t="shared" si="21"/>
        <v/>
      </c>
      <c r="C24" s="212" t="str">
        <f t="shared" si="0"/>
        <v/>
      </c>
      <c r="D24" s="213" t="str">
        <f t="shared" si="1"/>
        <v/>
      </c>
      <c r="E24" s="212" t="str">
        <f t="shared" si="2"/>
        <v/>
      </c>
      <c r="F24" s="213" t="str">
        <f t="shared" si="3"/>
        <v/>
      </c>
      <c r="G24" s="213"/>
      <c r="H24" s="160"/>
      <c r="I24" s="16"/>
      <c r="J24" s="16"/>
      <c r="K24" s="160" t="str">
        <f t="shared" si="4"/>
        <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206"/>
      <c r="AN24" s="238"/>
      <c r="AO24" s="238"/>
      <c r="AP24" s="238"/>
      <c r="AQ24" s="238"/>
      <c r="AR24" s="238"/>
      <c r="AS24" s="238"/>
      <c r="AT24" s="238"/>
      <c r="AU24" s="238"/>
      <c r="AV24" s="238"/>
      <c r="AW24" s="230" t="str">
        <f t="shared" si="5"/>
        <v/>
      </c>
      <c r="AX24" s="230" t="str">
        <f t="shared" si="13"/>
        <v/>
      </c>
      <c r="AY24" s="230">
        <v>7</v>
      </c>
      <c r="AZ24" s="230" t="str">
        <f>' RINCIAN PROG TAHUNAN'!Q22</f>
        <v/>
      </c>
      <c r="BA24" s="230" t="str">
        <f>' RINCIAN PROG TAHUNAN'!R22</f>
        <v/>
      </c>
      <c r="BB24" s="231" t="str">
        <f>' RINCIAN PROG TAHUNAN'!S22</f>
        <v/>
      </c>
      <c r="BC24" s="230" t="str">
        <f>' RINCIAN PROG TAHUNAN'!T22</f>
        <v/>
      </c>
      <c r="BD24" s="231" t="str">
        <f>' RINCIAN PROG TAHUNAN'!U22</f>
        <v/>
      </c>
      <c r="BE24" s="230" t="str">
        <f>' RINCIAN PROG TAHUNAN'!V22</f>
        <v/>
      </c>
      <c r="BG24" s="230" t="str">
        <f t="shared" si="6"/>
        <v/>
      </c>
      <c r="BH24" s="230" t="str">
        <f t="shared" si="14"/>
        <v/>
      </c>
      <c r="BJ24" s="230" t="str">
        <f>' RINCIAN PROG TAHUNAN'!Y22</f>
        <v/>
      </c>
      <c r="BK24" s="231" t="str">
        <f>' RINCIAN PROG TAHUNAN'!Z22</f>
        <v/>
      </c>
      <c r="BL24" s="231" t="str">
        <f>' RINCIAN PROG TAHUNAN'!AA22</f>
        <v/>
      </c>
      <c r="BM24" s="230" t="str">
        <f>' RINCIAN PROG TAHUNAN'!AB22</f>
        <v/>
      </c>
      <c r="BN24" s="231" t="str">
        <f>' RINCIAN PROG TAHUNAN'!AC22</f>
        <v/>
      </c>
      <c r="BO24" s="230" t="str">
        <f>' RINCIAN PROG TAHUNAN'!AD22</f>
        <v/>
      </c>
      <c r="BP24" s="230" t="str">
        <f t="shared" si="7"/>
        <v/>
      </c>
      <c r="BQ24" s="231" t="str">
        <f t="shared" si="8"/>
        <v/>
      </c>
      <c r="BR24" s="231" t="str">
        <f t="shared" si="9"/>
        <v/>
      </c>
      <c r="BS24" s="230" t="str">
        <f t="shared" si="10"/>
        <v/>
      </c>
      <c r="BT24" s="231" t="str">
        <f t="shared" si="11"/>
        <v/>
      </c>
      <c r="BU24" s="230" t="str">
        <f t="shared" si="12"/>
        <v/>
      </c>
      <c r="BV24" s="230" t="str">
        <f t="shared" si="15"/>
        <v/>
      </c>
      <c r="BW24" s="230" t="str">
        <f t="shared" si="16"/>
        <v/>
      </c>
      <c r="BX24" s="231" t="str">
        <f t="shared" si="17"/>
        <v/>
      </c>
      <c r="BY24" s="230" t="str">
        <f t="shared" si="18"/>
        <v/>
      </c>
      <c r="BZ24" s="231" t="str">
        <f t="shared" si="19"/>
        <v/>
      </c>
      <c r="CA24" s="230" t="str">
        <f t="shared" si="20"/>
        <v/>
      </c>
      <c r="CB24" s="236"/>
      <c r="CC24" s="236"/>
      <c r="CD24" s="236"/>
      <c r="CE24" s="236"/>
      <c r="CF24" s="236"/>
      <c r="CG24" s="236"/>
      <c r="CH24" s="236"/>
      <c r="CI24" s="236"/>
      <c r="CJ24" s="236"/>
      <c r="CK24" s="236"/>
      <c r="CL24" s="236"/>
      <c r="CM24" s="236"/>
      <c r="CN24" s="236"/>
      <c r="CO24" s="236"/>
    </row>
    <row r="25" spans="2:93" ht="66.75" customHeight="1" x14ac:dyDescent="0.2">
      <c r="B25" s="212" t="str">
        <f t="shared" si="21"/>
        <v/>
      </c>
      <c r="C25" s="212" t="str">
        <f t="shared" si="0"/>
        <v/>
      </c>
      <c r="D25" s="213" t="str">
        <f t="shared" si="1"/>
        <v/>
      </c>
      <c r="E25" s="212" t="str">
        <f t="shared" si="2"/>
        <v/>
      </c>
      <c r="F25" s="213" t="str">
        <f t="shared" si="3"/>
        <v/>
      </c>
      <c r="G25" s="213"/>
      <c r="H25" s="160"/>
      <c r="I25" s="16"/>
      <c r="J25" s="16"/>
      <c r="K25" s="160" t="str">
        <f t="shared" si="4"/>
        <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206"/>
      <c r="AN25" s="238"/>
      <c r="AO25" s="238"/>
      <c r="AP25" s="238"/>
      <c r="AQ25" s="238"/>
      <c r="AR25" s="238"/>
      <c r="AS25" s="238"/>
      <c r="AT25" s="238"/>
      <c r="AU25" s="238"/>
      <c r="AV25" s="238"/>
      <c r="AW25" s="230" t="str">
        <f t="shared" si="5"/>
        <v/>
      </c>
      <c r="AX25" s="230" t="str">
        <f t="shared" si="13"/>
        <v/>
      </c>
      <c r="AY25" s="230">
        <v>8</v>
      </c>
      <c r="AZ25" s="230" t="str">
        <f>' RINCIAN PROG TAHUNAN'!Q23</f>
        <v/>
      </c>
      <c r="BA25" s="230" t="str">
        <f>' RINCIAN PROG TAHUNAN'!R23</f>
        <v/>
      </c>
      <c r="BB25" s="231" t="str">
        <f>' RINCIAN PROG TAHUNAN'!S23</f>
        <v/>
      </c>
      <c r="BC25" s="230" t="str">
        <f>' RINCIAN PROG TAHUNAN'!T23</f>
        <v/>
      </c>
      <c r="BD25" s="231" t="str">
        <f>' RINCIAN PROG TAHUNAN'!U23</f>
        <v/>
      </c>
      <c r="BE25" s="230" t="str">
        <f>' RINCIAN PROG TAHUNAN'!V23</f>
        <v/>
      </c>
      <c r="BG25" s="230" t="str">
        <f t="shared" si="6"/>
        <v/>
      </c>
      <c r="BH25" s="230" t="str">
        <f t="shared" si="14"/>
        <v/>
      </c>
      <c r="BJ25" s="230" t="str">
        <f>' RINCIAN PROG TAHUNAN'!Y23</f>
        <v/>
      </c>
      <c r="BK25" s="231" t="str">
        <f>' RINCIAN PROG TAHUNAN'!Z23</f>
        <v/>
      </c>
      <c r="BL25" s="231" t="str">
        <f>' RINCIAN PROG TAHUNAN'!AA23</f>
        <v/>
      </c>
      <c r="BM25" s="230" t="str">
        <f>' RINCIAN PROG TAHUNAN'!AB23</f>
        <v/>
      </c>
      <c r="BN25" s="231" t="str">
        <f>' RINCIAN PROG TAHUNAN'!AC23</f>
        <v/>
      </c>
      <c r="BO25" s="230" t="str">
        <f>' RINCIAN PROG TAHUNAN'!AD23</f>
        <v/>
      </c>
      <c r="BP25" s="230" t="str">
        <f t="shared" si="7"/>
        <v/>
      </c>
      <c r="BQ25" s="231" t="str">
        <f t="shared" si="8"/>
        <v/>
      </c>
      <c r="BR25" s="231" t="str">
        <f t="shared" si="9"/>
        <v/>
      </c>
      <c r="BS25" s="230" t="str">
        <f t="shared" si="10"/>
        <v/>
      </c>
      <c r="BT25" s="231" t="str">
        <f t="shared" si="11"/>
        <v/>
      </c>
      <c r="BU25" s="230" t="str">
        <f t="shared" si="12"/>
        <v/>
      </c>
      <c r="BV25" s="230" t="str">
        <f t="shared" si="15"/>
        <v/>
      </c>
      <c r="BW25" s="230" t="str">
        <f t="shared" si="16"/>
        <v/>
      </c>
      <c r="BX25" s="231" t="str">
        <f t="shared" si="17"/>
        <v/>
      </c>
      <c r="BY25" s="230" t="str">
        <f t="shared" si="18"/>
        <v/>
      </c>
      <c r="BZ25" s="231" t="str">
        <f t="shared" si="19"/>
        <v/>
      </c>
      <c r="CA25" s="230" t="str">
        <f t="shared" si="20"/>
        <v/>
      </c>
      <c r="CB25" s="236"/>
      <c r="CC25" s="236"/>
      <c r="CD25" s="236"/>
      <c r="CE25" s="236"/>
      <c r="CF25" s="236"/>
      <c r="CG25" s="236"/>
      <c r="CH25" s="236"/>
      <c r="CI25" s="236"/>
      <c r="CJ25" s="236"/>
      <c r="CK25" s="236"/>
      <c r="CL25" s="236"/>
      <c r="CM25" s="236"/>
      <c r="CN25" s="236"/>
      <c r="CO25" s="236"/>
    </row>
    <row r="26" spans="2:93" ht="66.75" customHeight="1" x14ac:dyDescent="0.2">
      <c r="B26" s="212" t="str">
        <f t="shared" si="21"/>
        <v/>
      </c>
      <c r="C26" s="212" t="str">
        <f t="shared" si="0"/>
        <v/>
      </c>
      <c r="D26" s="213" t="str">
        <f t="shared" si="1"/>
        <v/>
      </c>
      <c r="E26" s="212" t="str">
        <f t="shared" si="2"/>
        <v/>
      </c>
      <c r="F26" s="213" t="str">
        <f t="shared" si="3"/>
        <v/>
      </c>
      <c r="G26" s="213"/>
      <c r="H26" s="160"/>
      <c r="I26" s="16"/>
      <c r="J26" s="16"/>
      <c r="K26" s="160" t="str">
        <f t="shared" si="4"/>
        <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206"/>
      <c r="AN26" s="238"/>
      <c r="AO26" s="238"/>
      <c r="AP26" s="238"/>
      <c r="AQ26" s="238"/>
      <c r="AR26" s="238"/>
      <c r="AS26" s="238"/>
      <c r="AT26" s="238"/>
      <c r="AU26" s="238"/>
      <c r="AV26" s="238"/>
      <c r="AW26" s="230" t="str">
        <f t="shared" si="5"/>
        <v/>
      </c>
      <c r="AX26" s="230" t="str">
        <f t="shared" si="13"/>
        <v/>
      </c>
      <c r="AY26" s="230">
        <v>9</v>
      </c>
      <c r="AZ26" s="230" t="str">
        <f>' RINCIAN PROG TAHUNAN'!Q24</f>
        <v/>
      </c>
      <c r="BA26" s="230" t="str">
        <f>' RINCIAN PROG TAHUNAN'!R24</f>
        <v/>
      </c>
      <c r="BB26" s="231" t="str">
        <f>' RINCIAN PROG TAHUNAN'!S24</f>
        <v/>
      </c>
      <c r="BC26" s="230" t="str">
        <f>' RINCIAN PROG TAHUNAN'!T24</f>
        <v/>
      </c>
      <c r="BD26" s="231" t="str">
        <f>' RINCIAN PROG TAHUNAN'!U24</f>
        <v/>
      </c>
      <c r="BE26" s="230" t="str">
        <f>' RINCIAN PROG TAHUNAN'!V24</f>
        <v/>
      </c>
      <c r="BG26" s="230" t="str">
        <f t="shared" si="6"/>
        <v/>
      </c>
      <c r="BH26" s="230" t="str">
        <f t="shared" si="14"/>
        <v/>
      </c>
      <c r="BJ26" s="230" t="str">
        <f>' RINCIAN PROG TAHUNAN'!Y24</f>
        <v/>
      </c>
      <c r="BK26" s="231" t="str">
        <f>' RINCIAN PROG TAHUNAN'!Z24</f>
        <v/>
      </c>
      <c r="BL26" s="231" t="str">
        <f>' RINCIAN PROG TAHUNAN'!AA24</f>
        <v/>
      </c>
      <c r="BM26" s="230" t="str">
        <f>' RINCIAN PROG TAHUNAN'!AB24</f>
        <v/>
      </c>
      <c r="BN26" s="231" t="str">
        <f>' RINCIAN PROG TAHUNAN'!AC24</f>
        <v/>
      </c>
      <c r="BO26" s="230" t="str">
        <f>' RINCIAN PROG TAHUNAN'!AD24</f>
        <v/>
      </c>
      <c r="BP26" s="230" t="str">
        <f t="shared" si="7"/>
        <v/>
      </c>
      <c r="BQ26" s="231" t="str">
        <f t="shared" si="8"/>
        <v/>
      </c>
      <c r="BR26" s="231" t="str">
        <f t="shared" si="9"/>
        <v/>
      </c>
      <c r="BS26" s="230" t="str">
        <f t="shared" si="10"/>
        <v/>
      </c>
      <c r="BT26" s="231" t="str">
        <f t="shared" si="11"/>
        <v/>
      </c>
      <c r="BU26" s="230" t="str">
        <f t="shared" si="12"/>
        <v/>
      </c>
      <c r="BV26" s="230" t="str">
        <f t="shared" si="15"/>
        <v/>
      </c>
      <c r="BW26" s="230" t="str">
        <f t="shared" si="16"/>
        <v/>
      </c>
      <c r="BX26" s="231" t="str">
        <f t="shared" si="17"/>
        <v/>
      </c>
      <c r="BY26" s="230" t="str">
        <f t="shared" si="18"/>
        <v/>
      </c>
      <c r="BZ26" s="231" t="str">
        <f t="shared" si="19"/>
        <v/>
      </c>
      <c r="CA26" s="230" t="str">
        <f t="shared" si="20"/>
        <v/>
      </c>
      <c r="CB26" s="236"/>
      <c r="CC26" s="236"/>
      <c r="CD26" s="236"/>
      <c r="CE26" s="236"/>
      <c r="CF26" s="236"/>
      <c r="CG26" s="236"/>
      <c r="CH26" s="236"/>
      <c r="CI26" s="236"/>
      <c r="CJ26" s="236"/>
      <c r="CK26" s="236"/>
      <c r="CL26" s="236"/>
      <c r="CM26" s="236"/>
      <c r="CN26" s="236"/>
      <c r="CO26" s="236"/>
    </row>
    <row r="27" spans="2:93" ht="66.75" customHeight="1" x14ac:dyDescent="0.2">
      <c r="B27" s="212" t="str">
        <f t="shared" si="21"/>
        <v/>
      </c>
      <c r="C27" s="212" t="str">
        <f t="shared" si="0"/>
        <v/>
      </c>
      <c r="D27" s="213" t="str">
        <f t="shared" si="1"/>
        <v/>
      </c>
      <c r="E27" s="212" t="str">
        <f t="shared" si="2"/>
        <v/>
      </c>
      <c r="F27" s="213" t="str">
        <f t="shared" si="3"/>
        <v/>
      </c>
      <c r="G27" s="213"/>
      <c r="H27" s="160"/>
      <c r="I27" s="16"/>
      <c r="J27" s="16"/>
      <c r="K27" s="160" t="str">
        <f t="shared" si="4"/>
        <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206"/>
      <c r="AN27" s="238"/>
      <c r="AO27" s="238"/>
      <c r="AP27" s="238"/>
      <c r="AQ27" s="238"/>
      <c r="AR27" s="238"/>
      <c r="AS27" s="238"/>
      <c r="AT27" s="238"/>
      <c r="AU27" s="238"/>
      <c r="AV27" s="238"/>
      <c r="AW27" s="230" t="str">
        <f t="shared" si="5"/>
        <v/>
      </c>
      <c r="AX27" s="230" t="str">
        <f t="shared" si="13"/>
        <v/>
      </c>
      <c r="AY27" s="230">
        <v>10</v>
      </c>
      <c r="AZ27" s="230" t="str">
        <f>' RINCIAN PROG TAHUNAN'!Q25</f>
        <v/>
      </c>
      <c r="BA27" s="230" t="str">
        <f>' RINCIAN PROG TAHUNAN'!R25</f>
        <v/>
      </c>
      <c r="BB27" s="231" t="str">
        <f>' RINCIAN PROG TAHUNAN'!S25</f>
        <v/>
      </c>
      <c r="BC27" s="230" t="str">
        <f>' RINCIAN PROG TAHUNAN'!T25</f>
        <v/>
      </c>
      <c r="BD27" s="231" t="str">
        <f>' RINCIAN PROG TAHUNAN'!U25</f>
        <v/>
      </c>
      <c r="BE27" s="230" t="str">
        <f>' RINCIAN PROG TAHUNAN'!V25</f>
        <v/>
      </c>
      <c r="BG27" s="230" t="str">
        <f t="shared" si="6"/>
        <v/>
      </c>
      <c r="BH27" s="230" t="str">
        <f t="shared" si="14"/>
        <v/>
      </c>
      <c r="BJ27" s="230" t="str">
        <f>' RINCIAN PROG TAHUNAN'!Y25</f>
        <v/>
      </c>
      <c r="BK27" s="231" t="str">
        <f>' RINCIAN PROG TAHUNAN'!Z25</f>
        <v/>
      </c>
      <c r="BL27" s="231" t="str">
        <f>' RINCIAN PROG TAHUNAN'!AA25</f>
        <v/>
      </c>
      <c r="BM27" s="230" t="str">
        <f>' RINCIAN PROG TAHUNAN'!AB25</f>
        <v/>
      </c>
      <c r="BN27" s="231" t="str">
        <f>' RINCIAN PROG TAHUNAN'!AC25</f>
        <v/>
      </c>
      <c r="BO27" s="230" t="str">
        <f>' RINCIAN PROG TAHUNAN'!AD25</f>
        <v/>
      </c>
      <c r="BP27" s="230" t="str">
        <f t="shared" si="7"/>
        <v/>
      </c>
      <c r="BQ27" s="231" t="str">
        <f t="shared" si="8"/>
        <v/>
      </c>
      <c r="BR27" s="231" t="str">
        <f t="shared" si="9"/>
        <v/>
      </c>
      <c r="BS27" s="230" t="str">
        <f t="shared" si="10"/>
        <v/>
      </c>
      <c r="BT27" s="231" t="str">
        <f t="shared" si="11"/>
        <v/>
      </c>
      <c r="BU27" s="230" t="str">
        <f t="shared" si="12"/>
        <v/>
      </c>
      <c r="BV27" s="230" t="str">
        <f t="shared" si="15"/>
        <v/>
      </c>
      <c r="BW27" s="230" t="str">
        <f t="shared" si="16"/>
        <v/>
      </c>
      <c r="BX27" s="231" t="str">
        <f t="shared" si="17"/>
        <v/>
      </c>
      <c r="BY27" s="230" t="str">
        <f t="shared" si="18"/>
        <v/>
      </c>
      <c r="BZ27" s="231" t="str">
        <f t="shared" si="19"/>
        <v/>
      </c>
      <c r="CA27" s="230" t="str">
        <f t="shared" si="20"/>
        <v/>
      </c>
      <c r="CB27" s="236"/>
      <c r="CC27" s="236"/>
      <c r="CD27" s="236"/>
      <c r="CE27" s="236"/>
      <c r="CF27" s="236"/>
      <c r="CG27" s="236"/>
      <c r="CH27" s="236"/>
      <c r="CI27" s="236"/>
      <c r="CJ27" s="236"/>
      <c r="CK27" s="236"/>
      <c r="CL27" s="236"/>
      <c r="CM27" s="236"/>
      <c r="CN27" s="236"/>
      <c r="CO27" s="236"/>
    </row>
    <row r="28" spans="2:93" ht="66.75" customHeight="1" x14ac:dyDescent="0.2">
      <c r="B28" s="212" t="str">
        <f t="shared" si="21"/>
        <v/>
      </c>
      <c r="C28" s="212" t="str">
        <f t="shared" si="0"/>
        <v/>
      </c>
      <c r="D28" s="213" t="str">
        <f t="shared" si="1"/>
        <v/>
      </c>
      <c r="E28" s="212" t="str">
        <f t="shared" si="2"/>
        <v/>
      </c>
      <c r="F28" s="213" t="str">
        <f t="shared" si="3"/>
        <v/>
      </c>
      <c r="G28" s="213"/>
      <c r="H28" s="160"/>
      <c r="I28" s="16"/>
      <c r="J28" s="16"/>
      <c r="K28" s="160" t="str">
        <f t="shared" si="4"/>
        <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206"/>
      <c r="AN28" s="238"/>
      <c r="AO28" s="238"/>
      <c r="AP28" s="238"/>
      <c r="AQ28" s="238"/>
      <c r="AR28" s="238"/>
      <c r="AS28" s="238"/>
      <c r="AT28" s="238"/>
      <c r="AU28" s="238"/>
      <c r="AV28" s="238"/>
      <c r="AW28" s="230" t="str">
        <f t="shared" si="5"/>
        <v/>
      </c>
      <c r="AX28" s="230" t="str">
        <f t="shared" si="13"/>
        <v/>
      </c>
      <c r="AY28" s="230">
        <v>11</v>
      </c>
      <c r="AZ28" s="230" t="str">
        <f>' RINCIAN PROG TAHUNAN'!Q26</f>
        <v/>
      </c>
      <c r="BA28" s="230" t="str">
        <f>' RINCIAN PROG TAHUNAN'!R26</f>
        <v/>
      </c>
      <c r="BB28" s="231" t="str">
        <f>' RINCIAN PROG TAHUNAN'!S26</f>
        <v/>
      </c>
      <c r="BC28" s="230" t="str">
        <f>' RINCIAN PROG TAHUNAN'!T26</f>
        <v/>
      </c>
      <c r="BD28" s="231" t="str">
        <f>' RINCIAN PROG TAHUNAN'!U26</f>
        <v/>
      </c>
      <c r="BE28" s="230" t="str">
        <f>' RINCIAN PROG TAHUNAN'!V26</f>
        <v/>
      </c>
      <c r="BG28" s="230" t="str">
        <f t="shared" si="6"/>
        <v/>
      </c>
      <c r="BH28" s="230" t="str">
        <f t="shared" si="14"/>
        <v/>
      </c>
      <c r="BJ28" s="230" t="str">
        <f>' RINCIAN PROG TAHUNAN'!Y26</f>
        <v/>
      </c>
      <c r="BK28" s="231" t="str">
        <f>' RINCIAN PROG TAHUNAN'!Z26</f>
        <v/>
      </c>
      <c r="BL28" s="231" t="str">
        <f>' RINCIAN PROG TAHUNAN'!AA26</f>
        <v/>
      </c>
      <c r="BM28" s="230" t="str">
        <f>' RINCIAN PROG TAHUNAN'!AB26</f>
        <v/>
      </c>
      <c r="BN28" s="231" t="str">
        <f>' RINCIAN PROG TAHUNAN'!AC26</f>
        <v/>
      </c>
      <c r="BO28" s="230" t="str">
        <f>' RINCIAN PROG TAHUNAN'!AD26</f>
        <v/>
      </c>
      <c r="BP28" s="230" t="str">
        <f t="shared" si="7"/>
        <v/>
      </c>
      <c r="BQ28" s="231" t="str">
        <f t="shared" si="8"/>
        <v/>
      </c>
      <c r="BR28" s="231" t="str">
        <f t="shared" si="9"/>
        <v/>
      </c>
      <c r="BS28" s="230" t="str">
        <f t="shared" si="10"/>
        <v/>
      </c>
      <c r="BT28" s="231" t="str">
        <f t="shared" si="11"/>
        <v/>
      </c>
      <c r="BU28" s="230" t="str">
        <f t="shared" si="12"/>
        <v/>
      </c>
      <c r="BV28" s="230" t="str">
        <f t="shared" si="15"/>
        <v/>
      </c>
      <c r="BW28" s="230" t="str">
        <f t="shared" si="16"/>
        <v/>
      </c>
      <c r="BX28" s="231" t="str">
        <f t="shared" si="17"/>
        <v/>
      </c>
      <c r="BY28" s="230" t="str">
        <f t="shared" si="18"/>
        <v/>
      </c>
      <c r="BZ28" s="231" t="str">
        <f t="shared" si="19"/>
        <v/>
      </c>
      <c r="CA28" s="230" t="str">
        <f t="shared" si="20"/>
        <v/>
      </c>
      <c r="CB28" s="236"/>
      <c r="CC28" s="236"/>
      <c r="CD28" s="236"/>
      <c r="CE28" s="236"/>
      <c r="CF28" s="236"/>
      <c r="CG28" s="236"/>
      <c r="CH28" s="236"/>
      <c r="CI28" s="236"/>
      <c r="CJ28" s="236"/>
      <c r="CK28" s="236"/>
      <c r="CL28" s="236"/>
      <c r="CM28" s="236"/>
      <c r="CN28" s="236"/>
      <c r="CO28" s="236"/>
    </row>
    <row r="29" spans="2:93" ht="66.75" customHeight="1" x14ac:dyDescent="0.2">
      <c r="B29" s="212" t="str">
        <f t="shared" si="21"/>
        <v/>
      </c>
      <c r="C29" s="212" t="str">
        <f t="shared" si="0"/>
        <v/>
      </c>
      <c r="D29" s="213" t="str">
        <f t="shared" si="1"/>
        <v/>
      </c>
      <c r="E29" s="212" t="str">
        <f t="shared" si="2"/>
        <v/>
      </c>
      <c r="F29" s="213" t="str">
        <f t="shared" si="3"/>
        <v/>
      </c>
      <c r="G29" s="213"/>
      <c r="H29" s="160"/>
      <c r="I29" s="16"/>
      <c r="J29" s="16"/>
      <c r="K29" s="160" t="str">
        <f t="shared" si="4"/>
        <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206"/>
      <c r="AN29" s="238"/>
      <c r="AO29" s="238"/>
      <c r="AP29" s="238"/>
      <c r="AQ29" s="238"/>
      <c r="AR29" s="238"/>
      <c r="AS29" s="238"/>
      <c r="AT29" s="238"/>
      <c r="AU29" s="238"/>
      <c r="AV29" s="238"/>
      <c r="AW29" s="230" t="str">
        <f>IFERROR(SMALL($AX$18:$AX$32,ROW(13:13)),"")</f>
        <v/>
      </c>
      <c r="AX29" s="230" t="str">
        <f t="shared" si="13"/>
        <v/>
      </c>
      <c r="AY29" s="230">
        <v>12</v>
      </c>
      <c r="AZ29" s="230" t="str">
        <f>' RINCIAN PROG TAHUNAN'!Q27</f>
        <v/>
      </c>
      <c r="BA29" s="230" t="str">
        <f>' RINCIAN PROG TAHUNAN'!R27</f>
        <v/>
      </c>
      <c r="BB29" s="231" t="str">
        <f>' RINCIAN PROG TAHUNAN'!S27</f>
        <v/>
      </c>
      <c r="BC29" s="230" t="str">
        <f>' RINCIAN PROG TAHUNAN'!T27</f>
        <v/>
      </c>
      <c r="BD29" s="231" t="str">
        <f>' RINCIAN PROG TAHUNAN'!U27</f>
        <v/>
      </c>
      <c r="BE29" s="230" t="str">
        <f>' RINCIAN PROG TAHUNAN'!V27</f>
        <v/>
      </c>
      <c r="BG29" s="230" t="str">
        <f>IFERROR(SMALL($BH$18:$BH$32,ROW(13:13)),"")</f>
        <v/>
      </c>
      <c r="BH29" s="230" t="str">
        <f t="shared" si="14"/>
        <v/>
      </c>
      <c r="BJ29" s="230" t="str">
        <f>' RINCIAN PROG TAHUNAN'!Y27</f>
        <v/>
      </c>
      <c r="BK29" s="231" t="str">
        <f>' RINCIAN PROG TAHUNAN'!Z27</f>
        <v/>
      </c>
      <c r="BL29" s="231" t="str">
        <f>' RINCIAN PROG TAHUNAN'!AA27</f>
        <v/>
      </c>
      <c r="BM29" s="230" t="str">
        <f>' RINCIAN PROG TAHUNAN'!AB27</f>
        <v/>
      </c>
      <c r="BN29" s="231" t="str">
        <f>' RINCIAN PROG TAHUNAN'!AC27</f>
        <v/>
      </c>
      <c r="BO29" s="230" t="str">
        <f>' RINCIAN PROG TAHUNAN'!AD27</f>
        <v/>
      </c>
      <c r="BP29" s="230" t="str">
        <f t="shared" si="7"/>
        <v/>
      </c>
      <c r="BQ29" s="231" t="str">
        <f t="shared" si="8"/>
        <v/>
      </c>
      <c r="BR29" s="231" t="str">
        <f t="shared" si="9"/>
        <v/>
      </c>
      <c r="BS29" s="230" t="str">
        <f t="shared" si="10"/>
        <v/>
      </c>
      <c r="BT29" s="231" t="str">
        <f t="shared" si="11"/>
        <v/>
      </c>
      <c r="BU29" s="230" t="str">
        <f t="shared" si="12"/>
        <v/>
      </c>
      <c r="BV29" s="230" t="str">
        <f t="shared" si="15"/>
        <v/>
      </c>
      <c r="BW29" s="230" t="str">
        <f t="shared" si="16"/>
        <v/>
      </c>
      <c r="BX29" s="231" t="str">
        <f t="shared" si="17"/>
        <v/>
      </c>
      <c r="BY29" s="230" t="str">
        <f t="shared" si="18"/>
        <v/>
      </c>
      <c r="BZ29" s="231" t="str">
        <f t="shared" si="19"/>
        <v/>
      </c>
      <c r="CA29" s="230" t="str">
        <f t="shared" si="20"/>
        <v/>
      </c>
      <c r="CB29" s="236"/>
      <c r="CC29" s="236"/>
      <c r="CD29" s="236"/>
      <c r="CE29" s="236"/>
      <c r="CF29" s="236"/>
      <c r="CG29" s="236"/>
      <c r="CH29" s="236"/>
      <c r="CI29" s="236"/>
      <c r="CJ29" s="236"/>
      <c r="CK29" s="236"/>
      <c r="CL29" s="236"/>
      <c r="CM29" s="236"/>
      <c r="CN29" s="236"/>
      <c r="CO29" s="236"/>
    </row>
    <row r="30" spans="2:93" ht="66.75" customHeight="1" x14ac:dyDescent="0.2">
      <c r="B30" s="212" t="str">
        <f t="shared" si="21"/>
        <v/>
      </c>
      <c r="C30" s="212" t="str">
        <f t="shared" si="0"/>
        <v/>
      </c>
      <c r="D30" s="213" t="str">
        <f t="shared" si="1"/>
        <v/>
      </c>
      <c r="E30" s="212" t="str">
        <f t="shared" si="2"/>
        <v/>
      </c>
      <c r="F30" s="213" t="str">
        <f t="shared" si="3"/>
        <v/>
      </c>
      <c r="G30" s="213"/>
      <c r="H30" s="160"/>
      <c r="I30" s="16"/>
      <c r="J30" s="16"/>
      <c r="K30" s="160" t="str">
        <f t="shared" si="4"/>
        <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206"/>
      <c r="AN30" s="238"/>
      <c r="AO30" s="238"/>
      <c r="AP30" s="238"/>
      <c r="AQ30" s="238"/>
      <c r="AR30" s="238"/>
      <c r="AS30" s="238"/>
      <c r="AT30" s="238"/>
      <c r="AU30" s="238"/>
      <c r="AV30" s="238"/>
      <c r="AW30" s="230" t="str">
        <f>IFERROR(SMALL($AX$18:$AX$32,ROW(14:14)),"")</f>
        <v/>
      </c>
      <c r="AX30" s="230" t="str">
        <f t="shared" si="13"/>
        <v/>
      </c>
      <c r="AY30" s="230">
        <v>13</v>
      </c>
      <c r="AZ30" s="230" t="str">
        <f>' RINCIAN PROG TAHUNAN'!Q28</f>
        <v/>
      </c>
      <c r="BA30" s="230" t="str">
        <f>' RINCIAN PROG TAHUNAN'!R28</f>
        <v/>
      </c>
      <c r="BB30" s="231" t="str">
        <f>' RINCIAN PROG TAHUNAN'!S28</f>
        <v/>
      </c>
      <c r="BC30" s="230" t="str">
        <f>' RINCIAN PROG TAHUNAN'!T28</f>
        <v/>
      </c>
      <c r="BD30" s="231" t="str">
        <f>' RINCIAN PROG TAHUNAN'!U28</f>
        <v/>
      </c>
      <c r="BE30" s="230" t="str">
        <f>' RINCIAN PROG TAHUNAN'!V28</f>
        <v/>
      </c>
      <c r="BG30" s="230" t="str">
        <f>IFERROR(SMALL($BH$18:$BH$32,ROW(14:14)),"")</f>
        <v/>
      </c>
      <c r="BH30" s="230" t="str">
        <f t="shared" si="14"/>
        <v/>
      </c>
      <c r="BJ30" s="230" t="str">
        <f>' RINCIAN PROG TAHUNAN'!Y28</f>
        <v/>
      </c>
      <c r="BK30" s="231" t="str">
        <f>' RINCIAN PROG TAHUNAN'!Z28</f>
        <v/>
      </c>
      <c r="BL30" s="231" t="str">
        <f>' RINCIAN PROG TAHUNAN'!AA28</f>
        <v/>
      </c>
      <c r="BM30" s="230" t="str">
        <f>' RINCIAN PROG TAHUNAN'!AB28</f>
        <v/>
      </c>
      <c r="BN30" s="231" t="str">
        <f>' RINCIAN PROG TAHUNAN'!AC28</f>
        <v/>
      </c>
      <c r="BO30" s="230" t="str">
        <f>' RINCIAN PROG TAHUNAN'!AD28</f>
        <v/>
      </c>
      <c r="BP30" s="230" t="str">
        <f t="shared" si="7"/>
        <v/>
      </c>
      <c r="BQ30" s="231" t="str">
        <f t="shared" si="8"/>
        <v/>
      </c>
      <c r="BR30" s="231" t="str">
        <f t="shared" si="9"/>
        <v/>
      </c>
      <c r="BS30" s="230" t="str">
        <f t="shared" si="10"/>
        <v/>
      </c>
      <c r="BT30" s="231" t="str">
        <f t="shared" si="11"/>
        <v/>
      </c>
      <c r="BU30" s="230" t="str">
        <f t="shared" si="12"/>
        <v/>
      </c>
      <c r="BV30" s="230" t="str">
        <f t="shared" si="15"/>
        <v/>
      </c>
      <c r="BW30" s="230" t="str">
        <f t="shared" si="16"/>
        <v/>
      </c>
      <c r="BX30" s="231" t="str">
        <f t="shared" si="17"/>
        <v/>
      </c>
      <c r="BY30" s="230" t="str">
        <f t="shared" si="18"/>
        <v/>
      </c>
      <c r="BZ30" s="231" t="str">
        <f t="shared" si="19"/>
        <v/>
      </c>
      <c r="CA30" s="230" t="str">
        <f t="shared" si="20"/>
        <v/>
      </c>
      <c r="CB30" s="236"/>
      <c r="CC30" s="236"/>
      <c r="CD30" s="236"/>
      <c r="CE30" s="236"/>
      <c r="CF30" s="236"/>
      <c r="CG30" s="236"/>
      <c r="CH30" s="236"/>
      <c r="CI30" s="236"/>
      <c r="CJ30" s="236"/>
      <c r="CK30" s="236"/>
      <c r="CL30" s="236"/>
      <c r="CM30" s="236"/>
      <c r="CN30" s="236"/>
      <c r="CO30" s="236"/>
    </row>
    <row r="31" spans="2:93" ht="66.75" customHeight="1" x14ac:dyDescent="0.2">
      <c r="B31" s="212" t="str">
        <f t="shared" si="21"/>
        <v/>
      </c>
      <c r="C31" s="212" t="str">
        <f t="shared" si="0"/>
        <v/>
      </c>
      <c r="D31" s="213" t="str">
        <f t="shared" si="1"/>
        <v/>
      </c>
      <c r="E31" s="212" t="str">
        <f t="shared" si="2"/>
        <v/>
      </c>
      <c r="F31" s="213" t="str">
        <f t="shared" si="3"/>
        <v/>
      </c>
      <c r="G31" s="213"/>
      <c r="H31" s="160"/>
      <c r="I31" s="16"/>
      <c r="J31" s="16"/>
      <c r="K31" s="160" t="str">
        <f t="shared" si="4"/>
        <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206"/>
      <c r="AN31" s="238"/>
      <c r="AO31" s="238"/>
      <c r="AP31" s="238"/>
      <c r="AQ31" s="238"/>
      <c r="AR31" s="238"/>
      <c r="AS31" s="238"/>
      <c r="AT31" s="238"/>
      <c r="AU31" s="238"/>
      <c r="AV31" s="238"/>
      <c r="AW31" s="230" t="str">
        <f>IFERROR(SMALL($AX$18:$AX$32,ROW(15:15)),"")</f>
        <v/>
      </c>
      <c r="AX31" s="230" t="str">
        <f t="shared" si="13"/>
        <v/>
      </c>
      <c r="AY31" s="230">
        <v>14</v>
      </c>
      <c r="AZ31" s="230" t="str">
        <f>' RINCIAN PROG TAHUNAN'!Q29</f>
        <v/>
      </c>
      <c r="BA31" s="230" t="str">
        <f>' RINCIAN PROG TAHUNAN'!R29</f>
        <v/>
      </c>
      <c r="BB31" s="231" t="str">
        <f>' RINCIAN PROG TAHUNAN'!S29</f>
        <v/>
      </c>
      <c r="BC31" s="230" t="str">
        <f>' RINCIAN PROG TAHUNAN'!T29</f>
        <v/>
      </c>
      <c r="BD31" s="231" t="str">
        <f>' RINCIAN PROG TAHUNAN'!U29</f>
        <v/>
      </c>
      <c r="BE31" s="230" t="str">
        <f>' RINCIAN PROG TAHUNAN'!V29</f>
        <v/>
      </c>
      <c r="BG31" s="230" t="str">
        <f>IFERROR(SMALL($BH$18:$BH$32,ROW(15:15)),"")</f>
        <v/>
      </c>
      <c r="BH31" s="230" t="str">
        <f t="shared" si="14"/>
        <v/>
      </c>
      <c r="BJ31" s="230" t="str">
        <f>' RINCIAN PROG TAHUNAN'!Y29</f>
        <v/>
      </c>
      <c r="BK31" s="231" t="str">
        <f>' RINCIAN PROG TAHUNAN'!Z29</f>
        <v/>
      </c>
      <c r="BL31" s="231" t="str">
        <f>' RINCIAN PROG TAHUNAN'!AA29</f>
        <v/>
      </c>
      <c r="BM31" s="230" t="str">
        <f>' RINCIAN PROG TAHUNAN'!AB29</f>
        <v/>
      </c>
      <c r="BN31" s="231" t="str">
        <f>' RINCIAN PROG TAHUNAN'!AC29</f>
        <v/>
      </c>
      <c r="BO31" s="230" t="str">
        <f>' RINCIAN PROG TAHUNAN'!AD29</f>
        <v/>
      </c>
      <c r="BP31" s="230" t="str">
        <f t="shared" si="7"/>
        <v/>
      </c>
      <c r="BQ31" s="231" t="str">
        <f t="shared" si="8"/>
        <v/>
      </c>
      <c r="BR31" s="231" t="str">
        <f t="shared" si="9"/>
        <v/>
      </c>
      <c r="BS31" s="230" t="str">
        <f t="shared" si="10"/>
        <v/>
      </c>
      <c r="BT31" s="231" t="str">
        <f t="shared" si="11"/>
        <v/>
      </c>
      <c r="BU31" s="230" t="str">
        <f t="shared" si="12"/>
        <v/>
      </c>
      <c r="BV31" s="230" t="str">
        <f t="shared" si="15"/>
        <v/>
      </c>
      <c r="BW31" s="230" t="str">
        <f t="shared" si="16"/>
        <v/>
      </c>
      <c r="BX31" s="231" t="str">
        <f t="shared" si="17"/>
        <v/>
      </c>
      <c r="BY31" s="230" t="str">
        <f t="shared" si="18"/>
        <v/>
      </c>
      <c r="BZ31" s="231" t="str">
        <f t="shared" si="19"/>
        <v/>
      </c>
      <c r="CA31" s="230" t="str">
        <f t="shared" si="20"/>
        <v/>
      </c>
      <c r="CB31" s="236"/>
      <c r="CC31" s="236"/>
      <c r="CD31" s="236"/>
      <c r="CE31" s="236"/>
      <c r="CF31" s="236"/>
      <c r="CG31" s="236"/>
      <c r="CH31" s="236"/>
      <c r="CI31" s="236"/>
      <c r="CJ31" s="236"/>
      <c r="CK31" s="236"/>
      <c r="CL31" s="236"/>
      <c r="CM31" s="236"/>
      <c r="CN31" s="236"/>
      <c r="CO31" s="236"/>
    </row>
    <row r="32" spans="2:93" ht="66.75" customHeight="1" x14ac:dyDescent="0.2">
      <c r="B32" s="221" t="str">
        <f t="shared" si="21"/>
        <v/>
      </c>
      <c r="C32" s="212" t="str">
        <f t="shared" si="0"/>
        <v/>
      </c>
      <c r="D32" s="213" t="str">
        <f t="shared" si="1"/>
        <v/>
      </c>
      <c r="E32" s="212" t="str">
        <f t="shared" si="2"/>
        <v/>
      </c>
      <c r="F32" s="213" t="str">
        <f t="shared" si="3"/>
        <v/>
      </c>
      <c r="G32" s="213"/>
      <c r="H32" s="222"/>
      <c r="I32" s="223"/>
      <c r="J32" s="223"/>
      <c r="K32" s="222" t="str">
        <f t="shared" si="4"/>
        <v/>
      </c>
      <c r="L32" s="223"/>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206"/>
      <c r="AN32" s="238"/>
      <c r="AO32" s="238"/>
      <c r="AP32" s="238"/>
      <c r="AQ32" s="238"/>
      <c r="AR32" s="238"/>
      <c r="AS32" s="238"/>
      <c r="AT32" s="238"/>
      <c r="AU32" s="238"/>
      <c r="AV32" s="238"/>
      <c r="AW32" s="230" t="str">
        <f>IFERROR(SMALL($AX$18:$AX$32,ROW(16:16)),"")</f>
        <v/>
      </c>
      <c r="AX32" s="230" t="str">
        <f t="shared" si="13"/>
        <v/>
      </c>
      <c r="AY32" s="230">
        <v>15</v>
      </c>
      <c r="AZ32" s="230" t="str">
        <f>' RINCIAN PROG TAHUNAN'!Q30</f>
        <v/>
      </c>
      <c r="BA32" s="230" t="str">
        <f>' RINCIAN PROG TAHUNAN'!R30</f>
        <v/>
      </c>
      <c r="BB32" s="231" t="str">
        <f>' RINCIAN PROG TAHUNAN'!S30</f>
        <v/>
      </c>
      <c r="BC32" s="230" t="str">
        <f>' RINCIAN PROG TAHUNAN'!T30</f>
        <v/>
      </c>
      <c r="BD32" s="231" t="str">
        <f>' RINCIAN PROG TAHUNAN'!U30</f>
        <v/>
      </c>
      <c r="BE32" s="230" t="str">
        <f>' RINCIAN PROG TAHUNAN'!V30</f>
        <v/>
      </c>
      <c r="BG32" s="230" t="str">
        <f>IFERROR(SMALL($BH$18:$BH$32,ROW(16:16)),"")</f>
        <v/>
      </c>
      <c r="BH32" s="230" t="str">
        <f t="shared" si="14"/>
        <v/>
      </c>
      <c r="BJ32" s="230" t="str">
        <f>' RINCIAN PROG TAHUNAN'!Y30</f>
        <v/>
      </c>
      <c r="BK32" s="231" t="str">
        <f>' RINCIAN PROG TAHUNAN'!Z30</f>
        <v/>
      </c>
      <c r="BL32" s="231" t="str">
        <f>' RINCIAN PROG TAHUNAN'!AA30</f>
        <v/>
      </c>
      <c r="BM32" s="230" t="str">
        <f>' RINCIAN PROG TAHUNAN'!AB30</f>
        <v/>
      </c>
      <c r="BN32" s="231" t="str">
        <f>' RINCIAN PROG TAHUNAN'!AC30</f>
        <v/>
      </c>
      <c r="BO32" s="230" t="str">
        <f>' RINCIAN PROG TAHUNAN'!AD30</f>
        <v/>
      </c>
      <c r="BP32" s="230" t="str">
        <f t="shared" si="7"/>
        <v/>
      </c>
      <c r="BQ32" s="231" t="str">
        <f t="shared" si="8"/>
        <v/>
      </c>
      <c r="BR32" s="231" t="str">
        <f t="shared" si="9"/>
        <v/>
      </c>
      <c r="BS32" s="230" t="str">
        <f t="shared" si="10"/>
        <v/>
      </c>
      <c r="BT32" s="231" t="str">
        <f t="shared" si="11"/>
        <v/>
      </c>
      <c r="BU32" s="230" t="str">
        <f t="shared" si="12"/>
        <v/>
      </c>
      <c r="BV32" s="230" t="str">
        <f t="shared" si="15"/>
        <v/>
      </c>
      <c r="BW32" s="230" t="str">
        <f t="shared" si="16"/>
        <v/>
      </c>
      <c r="BX32" s="231" t="str">
        <f t="shared" si="17"/>
        <v/>
      </c>
      <c r="BY32" s="230" t="str">
        <f t="shared" si="18"/>
        <v/>
      </c>
      <c r="BZ32" s="231" t="str">
        <f t="shared" si="19"/>
        <v/>
      </c>
      <c r="CA32" s="230" t="str">
        <f t="shared" si="20"/>
        <v/>
      </c>
      <c r="CB32" s="236"/>
      <c r="CC32" s="236"/>
      <c r="CD32" s="236"/>
      <c r="CE32" s="236"/>
      <c r="CF32" s="236"/>
      <c r="CG32" s="236"/>
      <c r="CH32" s="236"/>
      <c r="CI32" s="236"/>
      <c r="CJ32" s="236"/>
      <c r="CK32" s="236"/>
      <c r="CL32" s="236"/>
      <c r="CM32" s="236"/>
      <c r="CN32" s="236"/>
      <c r="CO32" s="236"/>
    </row>
    <row r="33" spans="3:93" x14ac:dyDescent="0.2">
      <c r="AZ33" s="230" t="str">
        <f>' RINCIAN PROG TAHUNAN'!Q31</f>
        <v/>
      </c>
      <c r="BA33" s="230" t="str">
        <f>' RINCIAN PROG TAHUNAN'!R31</f>
        <v/>
      </c>
      <c r="BB33" s="231" t="str">
        <f>' RINCIAN PROG TAHUNAN'!S31</f>
        <v/>
      </c>
      <c r="BC33" s="230" t="str">
        <f>' RINCIAN PROG TAHUNAN'!T31</f>
        <v/>
      </c>
      <c r="BD33" s="231" t="str">
        <f>' RINCIAN PROG TAHUNAN'!U31</f>
        <v/>
      </c>
      <c r="BJ33" s="230" t="str">
        <f>' RINCIAN PROG TAHUNAN'!Y31</f>
        <v/>
      </c>
      <c r="BK33" s="231" t="str">
        <f>' RINCIAN PROG TAHUNAN'!Z31</f>
        <v/>
      </c>
      <c r="BL33" s="231" t="str">
        <f>' RINCIAN PROG TAHUNAN'!AA31</f>
        <v/>
      </c>
      <c r="BM33" s="230" t="str">
        <f>' RINCIAN PROG TAHUNAN'!AB31</f>
        <v/>
      </c>
      <c r="BN33" s="231" t="str">
        <f>' RINCIAN PROG TAHUNAN'!AC31</f>
        <v/>
      </c>
      <c r="BO33" s="230"/>
      <c r="BP33" s="230"/>
      <c r="BQ33" s="231"/>
      <c r="BR33" s="231"/>
      <c r="BS33" s="230"/>
      <c r="BT33" s="231"/>
      <c r="BU33" s="230"/>
      <c r="BV33" s="230"/>
      <c r="BW33" s="230"/>
      <c r="BX33" s="231"/>
      <c r="BY33" s="230"/>
      <c r="BZ33" s="231"/>
      <c r="CA33" s="230"/>
      <c r="CB33" s="236"/>
      <c r="CC33" s="236"/>
      <c r="CD33" s="236"/>
      <c r="CE33" s="236"/>
      <c r="CF33" s="236"/>
      <c r="CG33" s="236"/>
      <c r="CH33" s="236"/>
      <c r="CI33" s="236"/>
      <c r="CJ33" s="236"/>
      <c r="CK33" s="236"/>
      <c r="CL33" s="236"/>
      <c r="CM33" s="236"/>
      <c r="CN33" s="236"/>
      <c r="CO33" s="236"/>
    </row>
    <row r="34" spans="3:93" x14ac:dyDescent="0.2">
      <c r="AZ34" s="230" t="str">
        <f>' RINCIAN PROG TAHUNAN'!Q32</f>
        <v/>
      </c>
      <c r="BA34" s="230" t="str">
        <f>' RINCIAN PROG TAHUNAN'!R32</f>
        <v/>
      </c>
      <c r="BB34" s="231" t="str">
        <f>' RINCIAN PROG TAHUNAN'!S32</f>
        <v/>
      </c>
      <c r="BC34" s="230" t="str">
        <f>' RINCIAN PROG TAHUNAN'!T32</f>
        <v/>
      </c>
      <c r="BD34" s="231" t="str">
        <f>' RINCIAN PROG TAHUNAN'!U32</f>
        <v/>
      </c>
      <c r="BJ34" s="230" t="str">
        <f>' RINCIAN PROG TAHUNAN'!Y32</f>
        <v/>
      </c>
      <c r="BK34" s="231" t="str">
        <f>' RINCIAN PROG TAHUNAN'!Z32</f>
        <v/>
      </c>
      <c r="BL34" s="231" t="str">
        <f>' RINCIAN PROG TAHUNAN'!AA32</f>
        <v/>
      </c>
      <c r="BM34" s="230" t="str">
        <f>' RINCIAN PROG TAHUNAN'!AB32</f>
        <v/>
      </c>
      <c r="BN34" s="231" t="str">
        <f>' RINCIAN PROG TAHUNAN'!AC32</f>
        <v/>
      </c>
      <c r="BO34" s="230"/>
      <c r="BP34" s="230"/>
      <c r="BQ34" s="231"/>
      <c r="BR34" s="231"/>
      <c r="BS34" s="230"/>
      <c r="BT34" s="231"/>
      <c r="BU34" s="230"/>
      <c r="BV34" s="230"/>
      <c r="BW34" s="230"/>
      <c r="BX34" s="231"/>
      <c r="BY34" s="230"/>
      <c r="BZ34" s="231"/>
      <c r="CA34" s="230"/>
      <c r="CB34" s="236"/>
      <c r="CC34" s="236"/>
      <c r="CD34" s="236"/>
      <c r="CE34" s="236"/>
      <c r="CF34" s="236"/>
      <c r="CG34" s="236"/>
      <c r="CH34" s="236"/>
      <c r="CI34" s="236"/>
      <c r="CJ34" s="236"/>
      <c r="CK34" s="236"/>
      <c r="CL34" s="236"/>
      <c r="CM34" s="236"/>
      <c r="CN34" s="236"/>
      <c r="CO34" s="236"/>
    </row>
    <row r="35" spans="3:93" x14ac:dyDescent="0.2">
      <c r="C35" t="str">
        <f>IF('DATA AWAL'!$D$13="","","Mengetahui,")</f>
        <v>Mengetahui,</v>
      </c>
      <c r="G35" s="224"/>
      <c r="I35" t="str">
        <f>IF('DATA AWAL'!$D$11="","",'DATA AWAL'!$D$11&amp;", "&amp;'DATA AWAL'!$D$12)</f>
        <v>Purwokerto, 17 Juli 2017</v>
      </c>
      <c r="N35" s="239" t="str">
        <f>IF('DATA AWAL'!$D$11="","",'DATA AWAL'!$D$11&amp;", "&amp;'DATA AWAL'!$D$12)</f>
        <v>Purwokerto, 17 Juli 2017</v>
      </c>
      <c r="AZ35" s="230" t="str">
        <f>' RINCIAN PROG TAHUNAN'!Q33</f>
        <v/>
      </c>
      <c r="BA35" s="230" t="str">
        <f>' RINCIAN PROG TAHUNAN'!R33</f>
        <v/>
      </c>
      <c r="BB35" s="231" t="str">
        <f>' RINCIAN PROG TAHUNAN'!S33</f>
        <v/>
      </c>
      <c r="BC35" s="230" t="str">
        <f>' RINCIAN PROG TAHUNAN'!T33</f>
        <v/>
      </c>
      <c r="BD35" s="231" t="str">
        <f>' RINCIAN PROG TAHUNAN'!U33</f>
        <v/>
      </c>
      <c r="BJ35" s="230" t="str">
        <f>' RINCIAN PROG TAHUNAN'!Y33</f>
        <v/>
      </c>
      <c r="BK35" s="231" t="str">
        <f>' RINCIAN PROG TAHUNAN'!Z33</f>
        <v/>
      </c>
      <c r="BL35" s="231" t="str">
        <f>' RINCIAN PROG TAHUNAN'!AA33</f>
        <v/>
      </c>
      <c r="BM35" s="230" t="str">
        <f>' RINCIAN PROG TAHUNAN'!AB33</f>
        <v/>
      </c>
      <c r="BN35" s="231" t="str">
        <f>' RINCIAN PROG TAHUNAN'!AC33</f>
        <v/>
      </c>
      <c r="BO35" s="236"/>
      <c r="BP35" s="230" t="str">
        <f t="shared" ref="BP35:BP47" si="22">IF(AW35="","",VLOOKUP($AW35,$AZ$18:$BD$47,2,FALSE))</f>
        <v/>
      </c>
      <c r="BQ35" s="231" t="str">
        <f t="shared" ref="BQ35:BQ47" si="23">IF(AW35="","",VLOOKUP($AW35,$AZ$18:$BD$47,3,FALSE))</f>
        <v/>
      </c>
      <c r="BR35" s="230" t="str">
        <f t="shared" ref="BR35:BR47" si="24">IF(AW35="","",VLOOKUP($AW35,$AZ$18:$BD$47,4,FALSE))</f>
        <v/>
      </c>
      <c r="BS35" s="230" t="str">
        <f t="shared" ref="BS35:BS47" si="25">IF(AW35="","",VLOOKUP($AW35,$AZ$18:$BD$47,5,FALSE))</f>
        <v/>
      </c>
      <c r="BT35" s="230"/>
      <c r="BU35" s="230"/>
      <c r="BV35" s="230"/>
      <c r="BW35" s="230"/>
      <c r="BX35" s="230"/>
      <c r="BY35" s="230"/>
      <c r="BZ35" s="230"/>
      <c r="CA35" s="230"/>
      <c r="CB35" s="236"/>
      <c r="CC35" s="236"/>
      <c r="CD35" s="236"/>
      <c r="CE35" s="236"/>
      <c r="CF35" s="236"/>
      <c r="CG35" s="236"/>
      <c r="CH35" s="236"/>
      <c r="CI35" s="236"/>
      <c r="CJ35" s="236"/>
      <c r="CK35" s="236"/>
      <c r="CL35" s="236"/>
      <c r="CM35" s="236"/>
      <c r="CN35" s="236"/>
      <c r="CO35" s="236"/>
    </row>
    <row r="36" spans="3:93" x14ac:dyDescent="0.2">
      <c r="C36" s="340" t="str">
        <f>IF('DATA AWAL'!$D$13="","",'DATA AWAL'!$B$13&amp;" "&amp;'DATA AWAL'!$D$4&amp;" ,")</f>
        <v>KEPALA SEKOLAH SMAN 2 PURWOKERTO ,</v>
      </c>
      <c r="D36" s="340"/>
      <c r="E36" s="340"/>
      <c r="I36" t="str">
        <f>IF('DATA AWAL'!$B$5="","",'DATA AWAL'!$B$5&amp;" "&amp;'DATA AWAL'!$B$7&amp;" "&amp;'DATA AWAL'!$D$7&amp;",")</f>
        <v>GURU MATA PELAJARAN Pendidikan Pancasila dan Kewarganegaraan,</v>
      </c>
      <c r="N36" s="340" t="str">
        <f>IF('DATA AWAL'!$B$5="","",'DATA AWAL'!$B$5&amp;" "&amp;'DATA AWAL'!$B$7&amp;" "&amp;'DATA AWAL'!$D$7&amp;",")</f>
        <v>GURU MATA PELAJARAN Pendidikan Pancasila dan Kewarganegaraan,</v>
      </c>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Z36" s="230" t="str">
        <f>' RINCIAN PROG TAHUNAN'!Q34</f>
        <v/>
      </c>
      <c r="BA36" s="230" t="str">
        <f>' RINCIAN PROG TAHUNAN'!R34</f>
        <v/>
      </c>
      <c r="BB36" s="231" t="str">
        <f>' RINCIAN PROG TAHUNAN'!S34</f>
        <v/>
      </c>
      <c r="BC36" s="230" t="str">
        <f>' RINCIAN PROG TAHUNAN'!T34</f>
        <v/>
      </c>
      <c r="BD36" s="231" t="str">
        <f>' RINCIAN PROG TAHUNAN'!U34</f>
        <v/>
      </c>
      <c r="BJ36" s="230" t="str">
        <f>' RINCIAN PROG TAHUNAN'!Y34</f>
        <v/>
      </c>
      <c r="BK36" s="231" t="str">
        <f>' RINCIAN PROG TAHUNAN'!Z34</f>
        <v/>
      </c>
      <c r="BL36" s="231" t="str">
        <f>' RINCIAN PROG TAHUNAN'!AA34</f>
        <v/>
      </c>
      <c r="BM36" s="230" t="str">
        <f>' RINCIAN PROG TAHUNAN'!AB34</f>
        <v/>
      </c>
      <c r="BN36" s="231" t="str">
        <f>' RINCIAN PROG TAHUNAN'!AC34</f>
        <v/>
      </c>
      <c r="BO36" s="236"/>
      <c r="BP36" s="230" t="str">
        <f t="shared" si="22"/>
        <v/>
      </c>
      <c r="BQ36" s="231" t="str">
        <f t="shared" si="23"/>
        <v/>
      </c>
      <c r="BR36" s="230" t="str">
        <f t="shared" si="24"/>
        <v/>
      </c>
      <c r="BS36" s="230" t="str">
        <f t="shared" si="25"/>
        <v/>
      </c>
      <c r="BT36" s="230"/>
      <c r="BU36" s="230"/>
      <c r="BV36" s="230"/>
      <c r="BW36" s="230"/>
      <c r="BX36" s="230"/>
      <c r="BY36" s="230"/>
      <c r="BZ36" s="230"/>
      <c r="CA36" s="230"/>
      <c r="CB36" s="236"/>
      <c r="CC36" s="236"/>
      <c r="CD36" s="236"/>
      <c r="CE36" s="236"/>
      <c r="CF36" s="236"/>
      <c r="CG36" s="236"/>
      <c r="CH36" s="236"/>
      <c r="CI36" s="236"/>
      <c r="CJ36" s="236"/>
      <c r="CK36" s="236"/>
      <c r="CL36" s="236"/>
      <c r="CM36" s="236"/>
      <c r="CN36" s="236"/>
      <c r="CO36" s="236"/>
    </row>
    <row r="37" spans="3:93" x14ac:dyDescent="0.2">
      <c r="AZ37" s="230" t="str">
        <f>' RINCIAN PROG TAHUNAN'!Q35</f>
        <v/>
      </c>
      <c r="BA37" s="230" t="str">
        <f>' RINCIAN PROG TAHUNAN'!R35</f>
        <v/>
      </c>
      <c r="BB37" s="231" t="str">
        <f>' RINCIAN PROG TAHUNAN'!S35</f>
        <v/>
      </c>
      <c r="BC37" s="230" t="str">
        <f>' RINCIAN PROG TAHUNAN'!T35</f>
        <v/>
      </c>
      <c r="BD37" s="231" t="str">
        <f>' RINCIAN PROG TAHUNAN'!U35</f>
        <v/>
      </c>
      <c r="BJ37" s="230" t="str">
        <f>' RINCIAN PROG TAHUNAN'!Y35</f>
        <v/>
      </c>
      <c r="BK37" s="231" t="str">
        <f>' RINCIAN PROG TAHUNAN'!Z35</f>
        <v/>
      </c>
      <c r="BL37" s="231" t="str">
        <f>' RINCIAN PROG TAHUNAN'!AA35</f>
        <v/>
      </c>
      <c r="BM37" s="230" t="str">
        <f>' RINCIAN PROG TAHUNAN'!AB35</f>
        <v/>
      </c>
      <c r="BN37" s="231" t="str">
        <f>' RINCIAN PROG TAHUNAN'!AC35</f>
        <v/>
      </c>
      <c r="BO37" s="236"/>
      <c r="BP37" s="230" t="str">
        <f t="shared" si="22"/>
        <v/>
      </c>
      <c r="BQ37" s="231" t="str">
        <f t="shared" si="23"/>
        <v/>
      </c>
      <c r="BR37" s="230" t="str">
        <f t="shared" si="24"/>
        <v/>
      </c>
      <c r="BS37" s="230" t="str">
        <f t="shared" si="25"/>
        <v/>
      </c>
      <c r="BT37" s="230"/>
      <c r="BU37" s="230"/>
      <c r="BV37" s="230"/>
      <c r="BW37" s="230"/>
      <c r="BX37" s="230"/>
      <c r="BY37" s="230"/>
      <c r="BZ37" s="230"/>
      <c r="CA37" s="230"/>
      <c r="CB37" s="236"/>
      <c r="CC37" s="236"/>
      <c r="CD37" s="236"/>
      <c r="CE37" s="236"/>
      <c r="CF37" s="236"/>
      <c r="CG37" s="236"/>
      <c r="CH37" s="236"/>
      <c r="CI37" s="236"/>
      <c r="CJ37" s="236"/>
      <c r="CK37" s="236"/>
      <c r="CL37" s="236"/>
      <c r="CM37" s="236"/>
      <c r="CN37" s="236"/>
      <c r="CO37" s="236"/>
    </row>
    <row r="38" spans="3:93" x14ac:dyDescent="0.2">
      <c r="AZ38" s="230" t="str">
        <f>' RINCIAN PROG TAHUNAN'!Q36</f>
        <v/>
      </c>
      <c r="BA38" s="230" t="str">
        <f>' RINCIAN PROG TAHUNAN'!R36</f>
        <v/>
      </c>
      <c r="BB38" s="231" t="str">
        <f>' RINCIAN PROG TAHUNAN'!S36</f>
        <v/>
      </c>
      <c r="BC38" s="230" t="str">
        <f>' RINCIAN PROG TAHUNAN'!T36</f>
        <v/>
      </c>
      <c r="BD38" s="231" t="str">
        <f>' RINCIAN PROG TAHUNAN'!U36</f>
        <v/>
      </c>
      <c r="BJ38" s="230" t="str">
        <f>' RINCIAN PROG TAHUNAN'!Y36</f>
        <v/>
      </c>
      <c r="BK38" s="231" t="str">
        <f>' RINCIAN PROG TAHUNAN'!Z36</f>
        <v/>
      </c>
      <c r="BL38" s="231" t="str">
        <f>' RINCIAN PROG TAHUNAN'!AA36</f>
        <v/>
      </c>
      <c r="BM38" s="230" t="str">
        <f>' RINCIAN PROG TAHUNAN'!AB36</f>
        <v/>
      </c>
      <c r="BN38" s="231" t="str">
        <f>' RINCIAN PROG TAHUNAN'!AC36</f>
        <v/>
      </c>
      <c r="BO38" s="236"/>
      <c r="BP38" s="230" t="str">
        <f t="shared" si="22"/>
        <v/>
      </c>
      <c r="BQ38" s="231" t="str">
        <f t="shared" si="23"/>
        <v/>
      </c>
      <c r="BR38" s="230" t="str">
        <f t="shared" si="24"/>
        <v/>
      </c>
      <c r="BS38" s="230" t="str">
        <f t="shared" si="25"/>
        <v/>
      </c>
      <c r="BT38" s="230"/>
      <c r="BU38" s="230"/>
      <c r="BV38" s="230"/>
      <c r="BW38" s="230"/>
      <c r="BX38" s="230"/>
      <c r="BY38" s="230"/>
      <c r="BZ38" s="230"/>
      <c r="CA38" s="230"/>
      <c r="CB38" s="236"/>
      <c r="CC38" s="236"/>
      <c r="CD38" s="236"/>
      <c r="CE38" s="236"/>
      <c r="CF38" s="236"/>
      <c r="CG38" s="236"/>
      <c r="CH38" s="236"/>
      <c r="CI38" s="236"/>
      <c r="CJ38" s="236"/>
      <c r="CK38" s="236"/>
      <c r="CL38" s="236"/>
      <c r="CM38" s="236"/>
      <c r="CN38" s="236"/>
      <c r="CO38" s="236"/>
    </row>
    <row r="39" spans="3:93" x14ac:dyDescent="0.2">
      <c r="AZ39" s="230" t="str">
        <f>' RINCIAN PROG TAHUNAN'!Q37</f>
        <v/>
      </c>
      <c r="BA39" s="230" t="str">
        <f>' RINCIAN PROG TAHUNAN'!R37</f>
        <v/>
      </c>
      <c r="BB39" s="231" t="str">
        <f>' RINCIAN PROG TAHUNAN'!S37</f>
        <v/>
      </c>
      <c r="BC39" s="230" t="str">
        <f>' RINCIAN PROG TAHUNAN'!T37</f>
        <v/>
      </c>
      <c r="BD39" s="231" t="str">
        <f>' RINCIAN PROG TAHUNAN'!U37</f>
        <v/>
      </c>
      <c r="BJ39" s="230" t="str">
        <f>' RINCIAN PROG TAHUNAN'!Y37</f>
        <v/>
      </c>
      <c r="BK39" s="231" t="str">
        <f>' RINCIAN PROG TAHUNAN'!Z37</f>
        <v/>
      </c>
      <c r="BL39" s="231" t="str">
        <f>' RINCIAN PROG TAHUNAN'!AA37</f>
        <v/>
      </c>
      <c r="BM39" s="230" t="str">
        <f>' RINCIAN PROG TAHUNAN'!AB37</f>
        <v/>
      </c>
      <c r="BN39" s="231" t="str">
        <f>' RINCIAN PROG TAHUNAN'!AC37</f>
        <v/>
      </c>
      <c r="BO39" s="236"/>
      <c r="BP39" s="230" t="str">
        <f t="shared" si="22"/>
        <v/>
      </c>
      <c r="BQ39" s="231" t="str">
        <f t="shared" si="23"/>
        <v/>
      </c>
      <c r="BR39" s="230" t="str">
        <f t="shared" si="24"/>
        <v/>
      </c>
      <c r="BS39" s="230" t="str">
        <f t="shared" si="25"/>
        <v/>
      </c>
      <c r="BT39" s="230"/>
      <c r="BU39" s="230"/>
      <c r="BV39" s="230"/>
      <c r="BW39" s="230"/>
      <c r="BX39" s="230"/>
      <c r="BY39" s="230"/>
      <c r="BZ39" s="230"/>
      <c r="CA39" s="230"/>
      <c r="CB39" s="236"/>
      <c r="CC39" s="236"/>
      <c r="CD39" s="236"/>
      <c r="CE39" s="236"/>
      <c r="CF39" s="236"/>
      <c r="CG39" s="236"/>
      <c r="CH39" s="236"/>
      <c r="CI39" s="236"/>
      <c r="CJ39" s="236"/>
      <c r="CK39" s="236"/>
      <c r="CL39" s="236"/>
      <c r="CM39" s="236"/>
      <c r="CN39" s="236"/>
      <c r="CO39" s="236"/>
    </row>
    <row r="40" spans="3:93" x14ac:dyDescent="0.2">
      <c r="C40" t="str">
        <f>IF('DATA AWAL'!$D$13="","",'DATA AWAL'!$D$13)</f>
        <v>Drs. H. TOHAR, M.Si</v>
      </c>
      <c r="I40" t="str">
        <f>IF('DATA AWAL'!$D$5="","",'DATA AWAL'!$D$5)</f>
        <v>LANGGENG HADI P.</v>
      </c>
      <c r="N40" t="str">
        <f>IF('DATA AWAL'!$D$5="","",'DATA AWAL'!$D$5)</f>
        <v>LANGGENG HADI P.</v>
      </c>
      <c r="AZ40" s="230" t="str">
        <f>' RINCIAN PROG TAHUNAN'!Q38</f>
        <v/>
      </c>
      <c r="BA40" s="230" t="str">
        <f>' RINCIAN PROG TAHUNAN'!R38</f>
        <v/>
      </c>
      <c r="BB40" s="231" t="str">
        <f>' RINCIAN PROG TAHUNAN'!S38</f>
        <v/>
      </c>
      <c r="BC40" s="230" t="str">
        <f>' RINCIAN PROG TAHUNAN'!T38</f>
        <v/>
      </c>
      <c r="BD40" s="231" t="str">
        <f>' RINCIAN PROG TAHUNAN'!U38</f>
        <v/>
      </c>
      <c r="BJ40" s="230" t="str">
        <f>' RINCIAN PROG TAHUNAN'!Y38</f>
        <v/>
      </c>
      <c r="BK40" s="231" t="str">
        <f>' RINCIAN PROG TAHUNAN'!Z38</f>
        <v/>
      </c>
      <c r="BL40" s="231" t="str">
        <f>' RINCIAN PROG TAHUNAN'!AA38</f>
        <v/>
      </c>
      <c r="BM40" s="230" t="str">
        <f>' RINCIAN PROG TAHUNAN'!AB38</f>
        <v/>
      </c>
      <c r="BN40" s="231" t="str">
        <f>' RINCIAN PROG TAHUNAN'!AC38</f>
        <v/>
      </c>
      <c r="BO40" s="236"/>
      <c r="BP40" s="230" t="str">
        <f t="shared" si="22"/>
        <v/>
      </c>
      <c r="BQ40" s="231" t="str">
        <f t="shared" si="23"/>
        <v/>
      </c>
      <c r="BR40" s="230" t="str">
        <f t="shared" si="24"/>
        <v/>
      </c>
      <c r="BS40" s="230" t="str">
        <f t="shared" si="25"/>
        <v/>
      </c>
      <c r="BT40" s="230"/>
      <c r="BU40" s="230"/>
      <c r="BV40" s="230"/>
      <c r="BW40" s="230"/>
      <c r="BX40" s="230"/>
      <c r="BY40" s="230"/>
      <c r="BZ40" s="230"/>
      <c r="CA40" s="230"/>
      <c r="CB40" s="236"/>
      <c r="CC40" s="236"/>
      <c r="CD40" s="236"/>
      <c r="CE40" s="236"/>
      <c r="CF40" s="236"/>
      <c r="CG40" s="236"/>
      <c r="CH40" s="236"/>
      <c r="CI40" s="236"/>
      <c r="CJ40" s="236"/>
      <c r="CK40" s="236"/>
      <c r="CL40" s="236"/>
      <c r="CM40" s="236"/>
      <c r="CN40" s="236"/>
      <c r="CO40" s="236"/>
    </row>
    <row r="41" spans="3:93" x14ac:dyDescent="0.2">
      <c r="C41" t="str">
        <f>IF('DATA AWAL'!$D$14="","",'DATA AWAL'!$B$14&amp;". "&amp;'DATA AWAL'!$D$14)</f>
        <v>NIP. 196307101994121002</v>
      </c>
      <c r="I41" t="str">
        <f>IF('DATA AWAL'!$D$6="","",'DATA AWAL'!$B$6&amp;". "&amp;'DATA AWAL'!$D$6)</f>
        <v>NIP. 196906281992031006</v>
      </c>
      <c r="N41" t="str">
        <f>IF('DATA AWAL'!$D$6="","",'DATA AWAL'!$B$6&amp;". "&amp;'DATA AWAL'!$D$6)</f>
        <v>NIP. 196906281992031006</v>
      </c>
      <c r="AZ41" s="230" t="str">
        <f>' RINCIAN PROG TAHUNAN'!Q39</f>
        <v/>
      </c>
      <c r="BA41" s="230" t="str">
        <f>' RINCIAN PROG TAHUNAN'!R39</f>
        <v/>
      </c>
      <c r="BB41" s="231" t="str">
        <f>' RINCIAN PROG TAHUNAN'!S39</f>
        <v/>
      </c>
      <c r="BC41" s="230" t="str">
        <f>' RINCIAN PROG TAHUNAN'!T39</f>
        <v/>
      </c>
      <c r="BD41" s="231" t="str">
        <f>' RINCIAN PROG TAHUNAN'!U39</f>
        <v/>
      </c>
      <c r="BJ41" s="230" t="str">
        <f>' RINCIAN PROG TAHUNAN'!Y39</f>
        <v/>
      </c>
      <c r="BK41" s="231" t="str">
        <f>' RINCIAN PROG TAHUNAN'!Z39</f>
        <v/>
      </c>
      <c r="BL41" s="231" t="str">
        <f>' RINCIAN PROG TAHUNAN'!AA39</f>
        <v/>
      </c>
      <c r="BM41" s="230" t="str">
        <f>' RINCIAN PROG TAHUNAN'!AB39</f>
        <v/>
      </c>
      <c r="BN41" s="231" t="str">
        <f>' RINCIAN PROG TAHUNAN'!AC39</f>
        <v/>
      </c>
      <c r="BO41" s="236"/>
      <c r="BP41" s="230" t="str">
        <f t="shared" si="22"/>
        <v/>
      </c>
      <c r="BQ41" s="231" t="str">
        <f t="shared" si="23"/>
        <v/>
      </c>
      <c r="BR41" s="230" t="str">
        <f t="shared" si="24"/>
        <v/>
      </c>
      <c r="BS41" s="230" t="str">
        <f t="shared" si="25"/>
        <v/>
      </c>
      <c r="BT41" s="230"/>
      <c r="BU41" s="230"/>
      <c r="BV41" s="230"/>
      <c r="BW41" s="230"/>
      <c r="BX41" s="230"/>
      <c r="BY41" s="230"/>
      <c r="BZ41" s="230"/>
      <c r="CA41" s="230"/>
      <c r="CB41" s="236"/>
      <c r="CC41" s="236"/>
      <c r="CD41" s="236"/>
      <c r="CE41" s="236"/>
      <c r="CF41" s="236"/>
      <c r="CG41" s="236"/>
      <c r="CH41" s="236"/>
      <c r="CI41" s="236"/>
      <c r="CJ41" s="236"/>
      <c r="CK41" s="236"/>
      <c r="CL41" s="236"/>
      <c r="CM41" s="236"/>
      <c r="CN41" s="236"/>
      <c r="CO41" s="236"/>
    </row>
    <row r="42" spans="3:93" x14ac:dyDescent="0.2">
      <c r="AZ42" s="230" t="str">
        <f>' RINCIAN PROG TAHUNAN'!Q40</f>
        <v/>
      </c>
      <c r="BA42" s="230" t="str">
        <f>' RINCIAN PROG TAHUNAN'!R40</f>
        <v/>
      </c>
      <c r="BB42" s="231" t="str">
        <f>' RINCIAN PROG TAHUNAN'!S40</f>
        <v/>
      </c>
      <c r="BC42" s="230" t="str">
        <f>' RINCIAN PROG TAHUNAN'!T40</f>
        <v/>
      </c>
      <c r="BD42" s="231" t="str">
        <f>' RINCIAN PROG TAHUNAN'!U40</f>
        <v/>
      </c>
      <c r="BJ42" s="230" t="str">
        <f>' RINCIAN PROG TAHUNAN'!Y40</f>
        <v/>
      </c>
      <c r="BK42" s="231" t="str">
        <f>' RINCIAN PROG TAHUNAN'!Z40</f>
        <v/>
      </c>
      <c r="BL42" s="231" t="str">
        <f>' RINCIAN PROG TAHUNAN'!AA40</f>
        <v/>
      </c>
      <c r="BM42" s="230" t="str">
        <f>' RINCIAN PROG TAHUNAN'!AB40</f>
        <v/>
      </c>
      <c r="BN42" s="231" t="str">
        <f>' RINCIAN PROG TAHUNAN'!AC40</f>
        <v/>
      </c>
      <c r="BO42" s="236"/>
      <c r="BP42" s="230" t="str">
        <f t="shared" si="22"/>
        <v/>
      </c>
      <c r="BQ42" s="231" t="str">
        <f t="shared" si="23"/>
        <v/>
      </c>
      <c r="BR42" s="230" t="str">
        <f t="shared" si="24"/>
        <v/>
      </c>
      <c r="BS42" s="230" t="str">
        <f t="shared" si="25"/>
        <v/>
      </c>
      <c r="BT42" s="230"/>
      <c r="BU42" s="230"/>
      <c r="BV42" s="230"/>
      <c r="BW42" s="230"/>
      <c r="BX42" s="230"/>
      <c r="BY42" s="230"/>
      <c r="BZ42" s="230"/>
      <c r="CA42" s="230"/>
      <c r="CB42" s="236"/>
      <c r="CC42" s="236"/>
      <c r="CD42" s="236"/>
      <c r="CE42" s="236"/>
      <c r="CF42" s="236"/>
      <c r="CG42" s="236"/>
      <c r="CH42" s="236"/>
      <c r="CI42" s="236"/>
      <c r="CJ42" s="236"/>
      <c r="CK42" s="236"/>
      <c r="CL42" s="236"/>
      <c r="CM42" s="236"/>
      <c r="CN42" s="236"/>
      <c r="CO42" s="236"/>
    </row>
    <row r="43" spans="3:93" x14ac:dyDescent="0.2">
      <c r="AZ43" s="230" t="str">
        <f>' RINCIAN PROG TAHUNAN'!Q41</f>
        <v/>
      </c>
      <c r="BA43" s="230" t="str">
        <f>' RINCIAN PROG TAHUNAN'!R41</f>
        <v/>
      </c>
      <c r="BB43" s="231" t="str">
        <f>' RINCIAN PROG TAHUNAN'!S41</f>
        <v/>
      </c>
      <c r="BC43" s="230" t="str">
        <f>' RINCIAN PROG TAHUNAN'!T41</f>
        <v/>
      </c>
      <c r="BD43" s="231" t="str">
        <f>' RINCIAN PROG TAHUNAN'!U41</f>
        <v/>
      </c>
      <c r="BJ43" s="230" t="str">
        <f>' RINCIAN PROG TAHUNAN'!Y41</f>
        <v/>
      </c>
      <c r="BK43" s="231" t="str">
        <f>' RINCIAN PROG TAHUNAN'!Z41</f>
        <v/>
      </c>
      <c r="BL43" s="231" t="str">
        <f>' RINCIAN PROG TAHUNAN'!AA41</f>
        <v/>
      </c>
      <c r="BM43" s="230" t="str">
        <f>' RINCIAN PROG TAHUNAN'!AB41</f>
        <v/>
      </c>
      <c r="BN43" s="231" t="str">
        <f>' RINCIAN PROG TAHUNAN'!AC41</f>
        <v/>
      </c>
      <c r="BO43" s="236"/>
      <c r="BP43" s="230" t="str">
        <f t="shared" si="22"/>
        <v/>
      </c>
      <c r="BQ43" s="231" t="str">
        <f t="shared" si="23"/>
        <v/>
      </c>
      <c r="BR43" s="230" t="str">
        <f t="shared" si="24"/>
        <v/>
      </c>
      <c r="BS43" s="230" t="str">
        <f t="shared" si="25"/>
        <v/>
      </c>
      <c r="BT43" s="230"/>
      <c r="BU43" s="230"/>
      <c r="BV43" s="230"/>
      <c r="BW43" s="230"/>
      <c r="BX43" s="230"/>
      <c r="BY43" s="230"/>
      <c r="BZ43" s="230"/>
      <c r="CA43" s="230"/>
      <c r="CB43" s="236"/>
      <c r="CC43" s="236"/>
      <c r="CD43" s="236"/>
      <c r="CE43" s="236"/>
      <c r="CF43" s="236"/>
      <c r="CG43" s="236"/>
      <c r="CH43" s="236"/>
      <c r="CI43" s="236"/>
      <c r="CJ43" s="236"/>
      <c r="CK43" s="236"/>
      <c r="CL43" s="236"/>
      <c r="CM43" s="236"/>
      <c r="CN43" s="236"/>
      <c r="CO43" s="236"/>
    </row>
    <row r="44" spans="3:93" x14ac:dyDescent="0.2">
      <c r="AZ44" s="230" t="str">
        <f>' RINCIAN PROG TAHUNAN'!Q42</f>
        <v/>
      </c>
      <c r="BA44" s="230" t="str">
        <f>' RINCIAN PROG TAHUNAN'!R42</f>
        <v/>
      </c>
      <c r="BB44" s="231" t="str">
        <f>' RINCIAN PROG TAHUNAN'!S42</f>
        <v/>
      </c>
      <c r="BC44" s="230" t="str">
        <f>' RINCIAN PROG TAHUNAN'!T42</f>
        <v/>
      </c>
      <c r="BD44" s="231" t="str">
        <f>' RINCIAN PROG TAHUNAN'!U42</f>
        <v/>
      </c>
      <c r="BJ44" s="230" t="str">
        <f>' RINCIAN PROG TAHUNAN'!Y42</f>
        <v/>
      </c>
      <c r="BK44" s="231" t="str">
        <f>' RINCIAN PROG TAHUNAN'!Z42</f>
        <v/>
      </c>
      <c r="BL44" s="231" t="str">
        <f>' RINCIAN PROG TAHUNAN'!AA42</f>
        <v/>
      </c>
      <c r="BM44" s="230" t="str">
        <f>' RINCIAN PROG TAHUNAN'!AB42</f>
        <v/>
      </c>
      <c r="BN44" s="231" t="str">
        <f>' RINCIAN PROG TAHUNAN'!AC42</f>
        <v/>
      </c>
      <c r="BO44" s="236"/>
      <c r="BP44" s="230" t="str">
        <f t="shared" si="22"/>
        <v/>
      </c>
      <c r="BQ44" s="231" t="str">
        <f t="shared" si="23"/>
        <v/>
      </c>
      <c r="BR44" s="230" t="str">
        <f t="shared" si="24"/>
        <v/>
      </c>
      <c r="BS44" s="230" t="str">
        <f t="shared" si="25"/>
        <v/>
      </c>
      <c r="BT44" s="230"/>
      <c r="BU44" s="230"/>
      <c r="BV44" s="230"/>
      <c r="BW44" s="230"/>
      <c r="BX44" s="230"/>
      <c r="BY44" s="230"/>
      <c r="BZ44" s="230"/>
      <c r="CA44" s="230"/>
      <c r="CB44" s="236"/>
      <c r="CC44" s="236"/>
      <c r="CD44" s="236"/>
      <c r="CE44" s="236"/>
      <c r="CF44" s="236"/>
      <c r="CG44" s="236"/>
      <c r="CH44" s="236"/>
      <c r="CI44" s="236"/>
      <c r="CJ44" s="236"/>
      <c r="CK44" s="236"/>
      <c r="CL44" s="236"/>
      <c r="CM44" s="236"/>
      <c r="CN44" s="236"/>
      <c r="CO44" s="236"/>
    </row>
    <row r="45" spans="3:93" x14ac:dyDescent="0.2">
      <c r="AZ45" s="230" t="str">
        <f>' RINCIAN PROG TAHUNAN'!Q43</f>
        <v/>
      </c>
      <c r="BA45" s="230" t="str">
        <f>' RINCIAN PROG TAHUNAN'!R43</f>
        <v/>
      </c>
      <c r="BB45" s="231" t="str">
        <f>' RINCIAN PROG TAHUNAN'!S43</f>
        <v/>
      </c>
      <c r="BC45" s="230" t="str">
        <f>' RINCIAN PROG TAHUNAN'!T43</f>
        <v/>
      </c>
      <c r="BD45" s="231" t="str">
        <f>' RINCIAN PROG TAHUNAN'!U43</f>
        <v/>
      </c>
      <c r="BJ45" s="230" t="str">
        <f>' RINCIAN PROG TAHUNAN'!Y43</f>
        <v/>
      </c>
      <c r="BK45" s="231" t="str">
        <f>' RINCIAN PROG TAHUNAN'!Z43</f>
        <v/>
      </c>
      <c r="BL45" s="231" t="str">
        <f>' RINCIAN PROG TAHUNAN'!AA43</f>
        <v/>
      </c>
      <c r="BM45" s="230" t="str">
        <f>' RINCIAN PROG TAHUNAN'!AB43</f>
        <v/>
      </c>
      <c r="BN45" s="231" t="str">
        <f>' RINCIAN PROG TAHUNAN'!AC43</f>
        <v/>
      </c>
      <c r="BO45" s="236"/>
      <c r="BP45" s="230" t="str">
        <f t="shared" si="22"/>
        <v/>
      </c>
      <c r="BQ45" s="231" t="str">
        <f t="shared" si="23"/>
        <v/>
      </c>
      <c r="BR45" s="230" t="str">
        <f t="shared" si="24"/>
        <v/>
      </c>
      <c r="BS45" s="230" t="str">
        <f t="shared" si="25"/>
        <v/>
      </c>
      <c r="BT45" s="230"/>
      <c r="BU45" s="230"/>
      <c r="BV45" s="230"/>
      <c r="BW45" s="230"/>
      <c r="BX45" s="230"/>
      <c r="BY45" s="230"/>
      <c r="BZ45" s="230"/>
      <c r="CA45" s="230"/>
      <c r="CB45" s="236"/>
      <c r="CC45" s="236"/>
      <c r="CD45" s="236"/>
      <c r="CE45" s="236"/>
      <c r="CF45" s="236"/>
      <c r="CG45" s="236"/>
      <c r="CH45" s="236"/>
      <c r="CI45" s="236"/>
      <c r="CJ45" s="236"/>
      <c r="CK45" s="236"/>
      <c r="CL45" s="236"/>
      <c r="CM45" s="236"/>
      <c r="CN45" s="236"/>
      <c r="CO45" s="236"/>
    </row>
    <row r="46" spans="3:93" x14ac:dyDescent="0.2">
      <c r="AZ46" s="230" t="str">
        <f>' RINCIAN PROG TAHUNAN'!Q44</f>
        <v/>
      </c>
      <c r="BA46" s="230" t="str">
        <f>' RINCIAN PROG TAHUNAN'!R44</f>
        <v/>
      </c>
      <c r="BB46" s="231" t="str">
        <f>' RINCIAN PROG TAHUNAN'!S44</f>
        <v/>
      </c>
      <c r="BC46" s="230" t="str">
        <f>' RINCIAN PROG TAHUNAN'!T44</f>
        <v/>
      </c>
      <c r="BD46" s="231" t="str">
        <f>' RINCIAN PROG TAHUNAN'!U44</f>
        <v/>
      </c>
      <c r="BJ46" s="230" t="str">
        <f>' RINCIAN PROG TAHUNAN'!Y44</f>
        <v/>
      </c>
      <c r="BK46" s="231" t="str">
        <f>' RINCIAN PROG TAHUNAN'!Z44</f>
        <v/>
      </c>
      <c r="BL46" s="231" t="str">
        <f>' RINCIAN PROG TAHUNAN'!AA44</f>
        <v/>
      </c>
      <c r="BM46" s="230" t="str">
        <f>' RINCIAN PROG TAHUNAN'!AB44</f>
        <v/>
      </c>
      <c r="BN46" s="231" t="str">
        <f>' RINCIAN PROG TAHUNAN'!AC44</f>
        <v/>
      </c>
      <c r="BO46" s="236"/>
      <c r="BP46" s="230" t="str">
        <f t="shared" si="22"/>
        <v/>
      </c>
      <c r="BQ46" s="231" t="str">
        <f t="shared" si="23"/>
        <v/>
      </c>
      <c r="BR46" s="230" t="str">
        <f t="shared" si="24"/>
        <v/>
      </c>
      <c r="BS46" s="230" t="str">
        <f t="shared" si="25"/>
        <v/>
      </c>
      <c r="BT46" s="230"/>
      <c r="BU46" s="230"/>
      <c r="BV46" s="230"/>
      <c r="BW46" s="230"/>
      <c r="BX46" s="230"/>
      <c r="BY46" s="230"/>
      <c r="BZ46" s="230"/>
      <c r="CA46" s="230"/>
      <c r="CB46" s="236"/>
      <c r="CC46" s="236"/>
      <c r="CD46" s="236"/>
      <c r="CE46" s="236"/>
      <c r="CF46" s="236"/>
      <c r="CG46" s="236"/>
      <c r="CH46" s="236"/>
      <c r="CI46" s="236"/>
      <c r="CJ46" s="236"/>
      <c r="CK46" s="236"/>
      <c r="CL46" s="236"/>
      <c r="CM46" s="236"/>
      <c r="CN46" s="236"/>
      <c r="CO46" s="236"/>
    </row>
    <row r="47" spans="3:93" x14ac:dyDescent="0.2">
      <c r="AZ47" s="230" t="str">
        <f>' RINCIAN PROG TAHUNAN'!Q45</f>
        <v/>
      </c>
      <c r="BA47" s="230" t="str">
        <f>' RINCIAN PROG TAHUNAN'!R45</f>
        <v/>
      </c>
      <c r="BB47" s="231" t="str">
        <f>' RINCIAN PROG TAHUNAN'!S45</f>
        <v/>
      </c>
      <c r="BC47" s="230" t="str">
        <f>' RINCIAN PROG TAHUNAN'!T45</f>
        <v/>
      </c>
      <c r="BD47" s="231" t="str">
        <f>' RINCIAN PROG TAHUNAN'!U45</f>
        <v/>
      </c>
      <c r="BJ47" s="230" t="str">
        <f>' RINCIAN PROG TAHUNAN'!Y45</f>
        <v/>
      </c>
      <c r="BK47" s="231" t="str">
        <f>' RINCIAN PROG TAHUNAN'!Z45</f>
        <v/>
      </c>
      <c r="BL47" s="231" t="str">
        <f>' RINCIAN PROG TAHUNAN'!AA45</f>
        <v/>
      </c>
      <c r="BM47" s="230" t="str">
        <f>' RINCIAN PROG TAHUNAN'!AB45</f>
        <v/>
      </c>
      <c r="BN47" s="231" t="str">
        <f>' RINCIAN PROG TAHUNAN'!AC45</f>
        <v/>
      </c>
      <c r="BO47" s="236"/>
      <c r="BP47" s="230" t="str">
        <f t="shared" si="22"/>
        <v/>
      </c>
      <c r="BQ47" s="231" t="str">
        <f t="shared" si="23"/>
        <v/>
      </c>
      <c r="BR47" s="230" t="str">
        <f t="shared" si="24"/>
        <v/>
      </c>
      <c r="BS47" s="230" t="str">
        <f t="shared" si="25"/>
        <v/>
      </c>
      <c r="BT47" s="230"/>
      <c r="BU47" s="230"/>
      <c r="BV47" s="230"/>
      <c r="BW47" s="230"/>
      <c r="BX47" s="230"/>
      <c r="BY47" s="230"/>
      <c r="BZ47" s="230"/>
      <c r="CA47" s="230"/>
      <c r="CB47" s="236"/>
      <c r="CC47" s="236"/>
      <c r="CD47" s="236"/>
      <c r="CE47" s="236"/>
      <c r="CF47" s="236"/>
      <c r="CG47" s="236"/>
      <c r="CH47" s="236"/>
      <c r="CI47" s="236"/>
      <c r="CJ47" s="236"/>
      <c r="CK47" s="236"/>
      <c r="CL47" s="236"/>
      <c r="CM47" s="236"/>
      <c r="CN47" s="236"/>
      <c r="CO47" s="236"/>
    </row>
    <row r="48" spans="3:93" x14ac:dyDescent="0.2">
      <c r="BO48" s="224"/>
      <c r="BP48" s="224"/>
      <c r="BQ48" s="224"/>
    </row>
  </sheetData>
  <mergeCells count="16">
    <mergeCell ref="BV15:CA15"/>
    <mergeCell ref="BP15:BU15"/>
    <mergeCell ref="B2:AK2"/>
    <mergeCell ref="F11:AL11"/>
    <mergeCell ref="F12:AL12"/>
    <mergeCell ref="B14:B17"/>
    <mergeCell ref="C14:D17"/>
    <mergeCell ref="E14:F17"/>
    <mergeCell ref="G14:G17"/>
    <mergeCell ref="C36:E36"/>
    <mergeCell ref="N36:AL36"/>
    <mergeCell ref="H14:H17"/>
    <mergeCell ref="I14:I17"/>
    <mergeCell ref="J14:J17"/>
    <mergeCell ref="K14:K17"/>
    <mergeCell ref="L14:L17"/>
  </mergeCells>
  <conditionalFormatting sqref="F11">
    <cfRule type="expression" dxfId="7" priority="3" stopIfTrue="1">
      <formula>NOT(ISERROR(SEARCH("",#REF!)))</formula>
    </cfRule>
    <cfRule type="expression" dxfId="6" priority="4" stopIfTrue="1">
      <formula>NOT(ISERROR(SEARCH("",$D11)))</formula>
    </cfRule>
  </conditionalFormatting>
  <conditionalFormatting sqref="F12">
    <cfRule type="expression" dxfId="5" priority="1" stopIfTrue="1">
      <formula>NOT(ISERROR(SEARCH("",#REF!)))</formula>
    </cfRule>
    <cfRule type="expression" dxfId="4" priority="2" stopIfTrue="1">
      <formula>NOT(ISERROR(SEARCH("",$D12)))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O48"/>
  <sheetViews>
    <sheetView showGridLines="0" showRowColHeaders="0" workbookViewId="0">
      <selection activeCell="H9" sqref="H9"/>
    </sheetView>
  </sheetViews>
  <sheetFormatPr defaultColWidth="0" defaultRowHeight="12.75" x14ac:dyDescent="0.2"/>
  <cols>
    <col min="1" max="1" width="19.5703125" customWidth="1"/>
    <col min="2" max="3" width="4.85546875" customWidth="1"/>
    <col min="4" max="4" width="28" customWidth="1"/>
    <col min="5" max="5" width="4.85546875" customWidth="1"/>
    <col min="6" max="6" width="28" customWidth="1"/>
    <col min="7" max="10" width="16" customWidth="1"/>
    <col min="11" max="11" width="8.85546875" customWidth="1"/>
    <col min="12" max="12" width="16" customWidth="1"/>
    <col min="13" max="38" width="2.42578125" hidden="1" customWidth="1"/>
    <col min="39" max="39" width="3.28515625" customWidth="1"/>
    <col min="40" max="48" width="3.28515625" style="241" hidden="1" customWidth="1"/>
    <col min="49" max="51" width="5.140625" style="242" hidden="1" customWidth="1"/>
    <col min="52" max="53" width="4.5703125" style="242" hidden="1" customWidth="1"/>
    <col min="54" max="54" width="4.5703125" style="243" hidden="1" customWidth="1"/>
    <col min="55" max="55" width="4.5703125" style="242" hidden="1" customWidth="1"/>
    <col min="56" max="56" width="4.5703125" style="243" hidden="1" customWidth="1"/>
    <col min="57" max="62" width="4.5703125" style="242" hidden="1" customWidth="1"/>
    <col min="63" max="63" width="4.5703125" style="244" hidden="1" customWidth="1"/>
    <col min="64" max="67" width="4.5703125" style="259" hidden="1" customWidth="1"/>
    <col min="68" max="68" width="7.28515625" style="259" hidden="1" customWidth="1"/>
    <col min="69" max="69" width="6.7109375" style="259" hidden="1" customWidth="1"/>
    <col min="70" max="72" width="6.7109375" style="246" hidden="1" customWidth="1"/>
    <col min="73" max="73" width="4.85546875" style="246" hidden="1" customWidth="1"/>
    <col min="74" max="79" width="5.7109375" style="246" hidden="1" customWidth="1"/>
    <col min="80" max="93" width="0" style="241" hidden="1" customWidth="1"/>
    <col min="94" max="16384" width="9.140625" style="241" hidden="1"/>
  </cols>
  <sheetData>
    <row r="2" spans="2:79" ht="22.5" customHeight="1" x14ac:dyDescent="0.2">
      <c r="B2" s="368" t="s">
        <v>379</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row>
    <row r="4" spans="2:79" ht="15" x14ac:dyDescent="0.2">
      <c r="C4" s="256" t="s">
        <v>2</v>
      </c>
      <c r="E4" s="166" t="s">
        <v>7</v>
      </c>
      <c r="F4" s="264" t="str">
        <f>IF('DATA AWAL'!$D$4="","",'DATA AWAL'!$D$4)</f>
        <v>SMAN 2 PURWOKERTO</v>
      </c>
      <c r="G4" s="264"/>
      <c r="H4" s="264"/>
      <c r="I4" s="181"/>
      <c r="J4" s="181"/>
      <c r="K4" s="181"/>
      <c r="L4" s="264"/>
      <c r="M4" s="264"/>
      <c r="N4" s="264"/>
      <c r="O4" s="264"/>
      <c r="P4" s="264"/>
      <c r="Q4" s="264"/>
      <c r="R4" s="264"/>
      <c r="S4" s="264"/>
      <c r="T4" s="264"/>
      <c r="U4" s="264"/>
      <c r="V4" s="264"/>
      <c r="W4" s="264"/>
      <c r="X4" s="264"/>
      <c r="Y4" s="264"/>
      <c r="Z4" s="264"/>
      <c r="AA4" s="264"/>
      <c r="AB4" s="264"/>
      <c r="AC4" s="264"/>
      <c r="AD4" s="181"/>
      <c r="AE4" s="181"/>
      <c r="AF4" s="181"/>
      <c r="AG4" s="181"/>
      <c r="AH4" s="181"/>
      <c r="AI4" s="181"/>
      <c r="AJ4" s="181"/>
      <c r="AK4" s="181"/>
      <c r="AL4" s="181"/>
    </row>
    <row r="5" spans="2:79" ht="15" x14ac:dyDescent="0.2">
      <c r="C5" s="256" t="s">
        <v>5</v>
      </c>
      <c r="E5" s="166" t="s">
        <v>7</v>
      </c>
      <c r="F5" s="264" t="str">
        <f>IF('DATA AWAL'!$D$5="","",'DATA AWAL'!$D$5)</f>
        <v>LANGGENG HADI P.</v>
      </c>
      <c r="G5" s="264"/>
      <c r="H5" s="264"/>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2:79" ht="15" x14ac:dyDescent="0.2">
      <c r="C6" s="256" t="s">
        <v>6</v>
      </c>
      <c r="E6" s="166" t="s">
        <v>7</v>
      </c>
      <c r="F6" s="264" t="str">
        <f>IF('DATA AWAL'!$D$6="","",'DATA AWAL'!$D$6)</f>
        <v>196906281992031006</v>
      </c>
      <c r="G6" s="264"/>
      <c r="H6" s="264"/>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2:79" ht="15" x14ac:dyDescent="0.2">
      <c r="C7" s="256" t="s">
        <v>3</v>
      </c>
      <c r="E7" s="166" t="s">
        <v>7</v>
      </c>
      <c r="F7" s="264" t="str">
        <f>IF('DATA AWAL'!$D$7="","",'DATA AWAL'!$D$7)</f>
        <v>Pendidikan Pancasila dan Kewarganegaraan</v>
      </c>
      <c r="G7" s="264"/>
      <c r="H7" s="264"/>
      <c r="I7" s="181"/>
      <c r="J7" s="181"/>
      <c r="K7" s="181"/>
      <c r="L7" s="264"/>
      <c r="M7" s="264"/>
      <c r="N7" s="264"/>
      <c r="O7" s="264"/>
      <c r="P7" s="264"/>
      <c r="Q7" s="264"/>
      <c r="R7" s="264"/>
      <c r="S7" s="264"/>
      <c r="T7" s="264"/>
      <c r="U7" s="264"/>
      <c r="V7" s="264"/>
      <c r="W7" s="264"/>
      <c r="X7" s="264"/>
      <c r="Y7" s="264"/>
      <c r="Z7" s="264"/>
      <c r="AA7" s="264"/>
      <c r="AB7" s="181"/>
      <c r="AC7" s="181"/>
      <c r="AD7" s="181"/>
      <c r="AE7" s="181"/>
      <c r="AF7" s="181"/>
      <c r="AG7" s="181"/>
      <c r="AH7" s="181"/>
      <c r="AI7" s="181"/>
      <c r="AJ7" s="181"/>
      <c r="AK7" s="181"/>
      <c r="AL7" s="181"/>
    </row>
    <row r="8" spans="2:79" ht="15" x14ac:dyDescent="0.2">
      <c r="C8" s="256" t="s">
        <v>15</v>
      </c>
      <c r="E8" s="166" t="s">
        <v>7</v>
      </c>
      <c r="F8" s="264" t="str">
        <f>IF('DATA AWAL'!$D$8="","",'DATA AWAL'!$D$8)</f>
        <v>XII</v>
      </c>
      <c r="G8" s="264"/>
      <c r="H8" s="264"/>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row>
    <row r="9" spans="2:79" ht="15" x14ac:dyDescent="0.2">
      <c r="C9" s="256" t="s">
        <v>14</v>
      </c>
      <c r="E9" s="166" t="s">
        <v>7</v>
      </c>
      <c r="F9" s="264" t="str">
        <f>IF('DATA AWAL'!$D$9="","",'DATA AWAL'!$D$9)</f>
        <v>MIPA</v>
      </c>
      <c r="G9" s="264"/>
      <c r="H9" s="264"/>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BJ9" s="242" t="s">
        <v>56</v>
      </c>
    </row>
    <row r="10" spans="2:79" ht="15" x14ac:dyDescent="0.2">
      <c r="C10" s="256" t="s">
        <v>4</v>
      </c>
      <c r="D10" s="2"/>
      <c r="E10" s="166" t="s">
        <v>7</v>
      </c>
      <c r="F10" s="264" t="str">
        <f>IF('DATA AWAL'!$D$10="","",'DATA AWAL'!$D$10)</f>
        <v>2017-2018</v>
      </c>
      <c r="G10" s="264"/>
      <c r="H10" s="264"/>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row>
    <row r="11" spans="2:79" ht="66" customHeight="1" x14ac:dyDescent="0.2">
      <c r="C11" s="263" t="s">
        <v>360</v>
      </c>
      <c r="D11" s="2"/>
      <c r="E11" s="166" t="s">
        <v>7</v>
      </c>
      <c r="F11" s="361" t="str">
        <f>' RINCIAN PROG TAHUNAN'!F11</f>
        <v>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row>
    <row r="12" spans="2:79" ht="42.75" customHeight="1" x14ac:dyDescent="0.2">
      <c r="C12" s="263" t="s">
        <v>360</v>
      </c>
      <c r="D12" s="2"/>
      <c r="E12" s="166" t="s">
        <v>7</v>
      </c>
      <c r="F12" s="361" t="str">
        <f>' RINCIAN PROG TAHUNAN'!F12</f>
        <v>4. Mengolah, menalar, menyaji, dan mencipta dalam ranah konkret dan ranah abstrak terkait dengan pengembangan dari yang dipelajarinya di sekolah secara mandiri serta bertindak secara efektif dan kreatif, dan mampu menggunakan metoda sesuai kaidah keilmuan</v>
      </c>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row>
    <row r="14" spans="2:79" ht="14.25" customHeight="1" x14ac:dyDescent="0.2">
      <c r="B14" s="362" t="s">
        <v>8</v>
      </c>
      <c r="C14" s="378" t="s">
        <v>120</v>
      </c>
      <c r="D14" s="373"/>
      <c r="E14" s="372" t="s">
        <v>121</v>
      </c>
      <c r="F14" s="373"/>
      <c r="G14" s="362" t="s">
        <v>381</v>
      </c>
      <c r="H14" s="362" t="s">
        <v>382</v>
      </c>
      <c r="I14" s="362" t="s">
        <v>383</v>
      </c>
      <c r="J14" s="362" t="s">
        <v>384</v>
      </c>
      <c r="K14" s="362" t="s">
        <v>18</v>
      </c>
      <c r="L14" s="362" t="s">
        <v>385</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07"/>
      <c r="AN14" s="247"/>
      <c r="AO14" s="247"/>
      <c r="AP14" s="247"/>
      <c r="AQ14" s="247"/>
      <c r="AR14" s="247"/>
      <c r="AS14" s="247"/>
      <c r="AT14" s="247"/>
      <c r="AU14" s="247"/>
      <c r="AV14" s="247"/>
    </row>
    <row r="15" spans="2:79" ht="14.25" customHeight="1" x14ac:dyDescent="0.2">
      <c r="B15" s="363"/>
      <c r="C15" s="379"/>
      <c r="D15" s="375"/>
      <c r="E15" s="374"/>
      <c r="F15" s="375"/>
      <c r="G15" s="363"/>
      <c r="H15" s="363"/>
      <c r="I15" s="363"/>
      <c r="J15" s="363"/>
      <c r="K15" s="363"/>
      <c r="L15" s="363"/>
      <c r="M15" s="267"/>
      <c r="N15" s="267" t="str">
        <f>DATA!T9</f>
        <v>Feb 2018</v>
      </c>
      <c r="O15" s="267"/>
      <c r="P15" s="267"/>
      <c r="Q15" s="267"/>
      <c r="R15" s="267"/>
      <c r="S15" s="267" t="str">
        <f>DATA!V9</f>
        <v>Mar 2018</v>
      </c>
      <c r="T15" s="267"/>
      <c r="U15" s="267"/>
      <c r="V15" s="267"/>
      <c r="W15" s="267"/>
      <c r="X15" s="267" t="str">
        <f>DATA!X9</f>
        <v>Apr 2018</v>
      </c>
      <c r="Y15" s="267"/>
      <c r="Z15" s="267"/>
      <c r="AA15" s="267"/>
      <c r="AB15" s="267"/>
      <c r="AC15" s="267" t="str">
        <f>DATA!Z9</f>
        <v>Mei 2018</v>
      </c>
      <c r="AD15" s="267"/>
      <c r="AE15" s="267"/>
      <c r="AF15" s="267"/>
      <c r="AG15" s="267"/>
      <c r="AH15" s="268" t="str">
        <f>DATA!AB9</f>
        <v>Jun 2018</v>
      </c>
      <c r="AI15" s="268"/>
      <c r="AJ15" s="268"/>
      <c r="AK15" s="268"/>
      <c r="AL15" s="268"/>
      <c r="AM15" s="208"/>
      <c r="AN15" s="248"/>
      <c r="AO15" s="248"/>
      <c r="AP15" s="248"/>
      <c r="AQ15" s="248"/>
      <c r="AR15" s="248"/>
      <c r="AS15" s="248"/>
      <c r="AT15" s="248"/>
      <c r="AU15" s="248"/>
      <c r="AV15" s="248"/>
      <c r="AZ15" s="249" t="s">
        <v>132</v>
      </c>
      <c r="BA15" s="249"/>
      <c r="BB15" s="249"/>
      <c r="BC15" s="249"/>
      <c r="BD15" s="249"/>
      <c r="BE15" s="249"/>
      <c r="BH15" s="250"/>
      <c r="BI15" s="250"/>
      <c r="BJ15" s="250" t="s">
        <v>133</v>
      </c>
      <c r="BK15" s="250"/>
      <c r="BL15" s="250"/>
      <c r="BM15" s="250"/>
      <c r="BN15" s="250"/>
      <c r="BO15" s="250"/>
      <c r="BP15" s="384" t="s">
        <v>134</v>
      </c>
      <c r="BQ15" s="384"/>
      <c r="BR15" s="384"/>
      <c r="BS15" s="384"/>
      <c r="BT15" s="384"/>
      <c r="BU15" s="384"/>
      <c r="BV15" s="384" t="s">
        <v>134</v>
      </c>
      <c r="BW15" s="384"/>
      <c r="BX15" s="384"/>
      <c r="BY15" s="384"/>
      <c r="BZ15" s="384"/>
      <c r="CA15" s="384"/>
    </row>
    <row r="16" spans="2:79" ht="14.25" customHeight="1" x14ac:dyDescent="0.2">
      <c r="B16" s="363"/>
      <c r="C16" s="379"/>
      <c r="D16" s="375"/>
      <c r="E16" s="374"/>
      <c r="F16" s="375"/>
      <c r="G16" s="363"/>
      <c r="H16" s="363"/>
      <c r="I16" s="363"/>
      <c r="J16" s="363"/>
      <c r="K16" s="363"/>
      <c r="L16" s="363"/>
      <c r="M16" s="271"/>
      <c r="N16" s="269">
        <f>'MINGGU EFFEKTIF'!G19</f>
        <v>4</v>
      </c>
      <c r="O16" s="270"/>
      <c r="P16" s="270"/>
      <c r="Q16" s="270"/>
      <c r="R16" s="271"/>
      <c r="S16" s="269">
        <f>'MINGGU EFFEKTIF'!G20</f>
        <v>5</v>
      </c>
      <c r="T16" s="270"/>
      <c r="U16" s="270"/>
      <c r="V16" s="270"/>
      <c r="W16" s="271"/>
      <c r="X16" s="269">
        <f>'MINGGU EFFEKTIF'!G21</f>
        <v>5</v>
      </c>
      <c r="Y16" s="270"/>
      <c r="Z16" s="270"/>
      <c r="AA16" s="270"/>
      <c r="AB16" s="271"/>
      <c r="AC16" s="269">
        <f>'MINGGU EFFEKTIF'!G22</f>
        <v>4</v>
      </c>
      <c r="AD16" s="270"/>
      <c r="AE16" s="270"/>
      <c r="AF16" s="270"/>
      <c r="AG16" s="271"/>
      <c r="AH16" s="272">
        <f>'MINGGU EFFEKTIF'!G23</f>
        <v>5</v>
      </c>
      <c r="AI16" s="273"/>
      <c r="AJ16" s="273"/>
      <c r="AK16" s="273"/>
      <c r="AL16" s="274"/>
      <c r="AM16" s="208"/>
      <c r="AN16" s="248"/>
      <c r="AO16" s="248"/>
      <c r="AP16" s="248"/>
      <c r="AQ16" s="248"/>
      <c r="AR16" s="248"/>
      <c r="AS16" s="248"/>
      <c r="AT16" s="248"/>
      <c r="AU16" s="248"/>
      <c r="AV16" s="248"/>
      <c r="BB16" s="242"/>
      <c r="BD16" s="242"/>
      <c r="BK16" s="259"/>
      <c r="BR16" s="259"/>
      <c r="BS16" s="259"/>
      <c r="BT16" s="259"/>
      <c r="BU16" s="259"/>
      <c r="BV16" s="259"/>
      <c r="BW16" s="259"/>
      <c r="BX16" s="259"/>
      <c r="BY16" s="259"/>
    </row>
    <row r="17" spans="2:93" ht="14.25" customHeight="1" x14ac:dyDescent="0.2">
      <c r="B17" s="364"/>
      <c r="C17" s="380"/>
      <c r="D17" s="377"/>
      <c r="E17" s="376"/>
      <c r="F17" s="377"/>
      <c r="G17" s="364"/>
      <c r="H17" s="364"/>
      <c r="I17" s="364">
        <v>2</v>
      </c>
      <c r="J17" s="364">
        <v>3</v>
      </c>
      <c r="K17" s="364"/>
      <c r="L17" s="364">
        <v>5</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09"/>
      <c r="AN17" s="251"/>
      <c r="AO17" s="251"/>
      <c r="AP17" s="251"/>
      <c r="AQ17" s="251"/>
      <c r="AR17" s="251"/>
      <c r="AS17" s="251"/>
      <c r="AT17" s="251"/>
      <c r="AU17" s="251"/>
      <c r="AV17" s="251"/>
    </row>
    <row r="18" spans="2:93" ht="66.75" customHeight="1" x14ac:dyDescent="0.2">
      <c r="B18" s="210" t="str">
        <f>IF(F7="",F7,"1")</f>
        <v>1</v>
      </c>
      <c r="C18" s="210" t="str">
        <f t="shared" ref="C18:C32" si="0">BW18</f>
        <v/>
      </c>
      <c r="D18" s="211" t="str">
        <f t="shared" ref="D18:D32" si="1">BX18</f>
        <v/>
      </c>
      <c r="E18" s="210" t="str">
        <f t="shared" ref="E18:E32" si="2">BY18</f>
        <v/>
      </c>
      <c r="F18" s="211" t="str">
        <f t="shared" ref="F18:F32" si="3">BZ18</f>
        <v/>
      </c>
      <c r="G18" s="241"/>
      <c r="H18" s="220"/>
      <c r="I18" s="15"/>
      <c r="J18" s="15"/>
      <c r="K18" s="220" t="str">
        <f t="shared" ref="K18:K32" si="4">CA18</f>
        <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06"/>
      <c r="AN18" s="252"/>
      <c r="AO18" s="252"/>
      <c r="AP18" s="252"/>
      <c r="AQ18" s="252"/>
      <c r="AR18" s="252"/>
      <c r="AS18" s="252"/>
      <c r="AT18" s="252"/>
      <c r="AU18" s="252"/>
      <c r="AV18" s="252"/>
      <c r="AW18" s="242" t="str">
        <f t="shared" ref="AW18:AW28" si="5">IFERROR(SMALL($AX$18:$AX$32,ROW(1:1)),"")</f>
        <v/>
      </c>
      <c r="AX18" s="242" t="str">
        <f>IFERROR(AZ18+(AY18/10000),"")</f>
        <v/>
      </c>
      <c r="AY18" s="242">
        <v>1</v>
      </c>
      <c r="AZ18" s="242" t="str">
        <f>' RINCIAN PROG TAHUNAN'!Q16</f>
        <v/>
      </c>
      <c r="BA18" s="242" t="str">
        <f>' RINCIAN PROG TAHUNAN'!R16</f>
        <v/>
      </c>
      <c r="BB18" s="243" t="str">
        <f>' RINCIAN PROG TAHUNAN'!S16</f>
        <v/>
      </c>
      <c r="BC18" s="242" t="str">
        <f>' RINCIAN PROG TAHUNAN'!T16</f>
        <v/>
      </c>
      <c r="BD18" s="243" t="str">
        <f>' RINCIAN PROG TAHUNAN'!U16</f>
        <v/>
      </c>
      <c r="BE18" s="242" t="str">
        <f>' RINCIAN PROG TAHUNAN'!V16</f>
        <v/>
      </c>
      <c r="BG18" s="242" t="str">
        <f t="shared" ref="BG18:BG28" si="6">IFERROR(SMALL($BH$18:$BH$32,ROW(1:1)),"")</f>
        <v/>
      </c>
      <c r="BH18" s="242" t="str">
        <f>IFERROR(BJ18+(AY18/10000),"")</f>
        <v/>
      </c>
      <c r="BJ18" s="242" t="str">
        <f>' RINCIAN PROG TAHUNAN'!Y16</f>
        <v/>
      </c>
      <c r="BK18" s="243" t="str">
        <f>' RINCIAN PROG TAHUNAN'!Z16</f>
        <v/>
      </c>
      <c r="BL18" s="243" t="str">
        <f>' RINCIAN PROG TAHUNAN'!AA16</f>
        <v/>
      </c>
      <c r="BM18" s="242" t="str">
        <f>' RINCIAN PROG TAHUNAN'!AB16</f>
        <v/>
      </c>
      <c r="BN18" s="243" t="str">
        <f>' RINCIAN PROG TAHUNAN'!AC16</f>
        <v/>
      </c>
      <c r="BO18" s="242" t="str">
        <f>' RINCIAN PROG TAHUNAN'!AD16</f>
        <v/>
      </c>
      <c r="BP18" s="242" t="str">
        <f t="shared" ref="BP18:BP32" si="7">IF(AW18="","",VLOOKUP(AW18,$AX$18:$BE$32,3,FALSE))</f>
        <v/>
      </c>
      <c r="BQ18" s="243" t="str">
        <f t="shared" ref="BQ18:BQ32" si="8">IF(AW18="","",VLOOKUP(AW18,$AX$18:$BE$32,4,FALSE))</f>
        <v/>
      </c>
      <c r="BR18" s="243" t="str">
        <f t="shared" ref="BR18:BR32" si="9">IF(AW18="","",VLOOKUP(AW18,$AX$18:$BE$32,5,FALSE))</f>
        <v/>
      </c>
      <c r="BS18" s="242" t="str">
        <f t="shared" ref="BS18:BS32" si="10">IF(AW18="","",VLOOKUP(AW18,$AX$18:$BE$32,6,FALSE))</f>
        <v/>
      </c>
      <c r="BT18" s="243" t="str">
        <f t="shared" ref="BT18:BT32" si="11">IF(AW18="","",VLOOKUP(AW18,$AX$18:$BE$32,7,FALSE))</f>
        <v/>
      </c>
      <c r="BU18" s="242" t="str">
        <f t="shared" ref="BU18:BU32" si="12">IF(AW18="","",VLOOKUP(AW18,$AX$18:$BE$32,8,FALSE))</f>
        <v/>
      </c>
      <c r="BV18" s="242" t="str">
        <f>IF(BG18="","",VLOOKUP(BG18,$BH$18:$BO$32,3,FALSE))</f>
        <v/>
      </c>
      <c r="BW18" s="242" t="str">
        <f>IF(BG18="","",VLOOKUP(BG18,$BH$18:$BO$32,4,FALSE))</f>
        <v/>
      </c>
      <c r="BX18" s="243" t="str">
        <f>IF(BG18="","",VLOOKUP(BG18,$BH$18:$BO$32,5,FALSE))</f>
        <v/>
      </c>
      <c r="BY18" s="242" t="str">
        <f>IF(BG18="","",VLOOKUP(BG18,$BH$18:$BO$32,6,FALSE))</f>
        <v/>
      </c>
      <c r="BZ18" s="243" t="str">
        <f>IF(BG18="","",VLOOKUP(BG18,$BH$18:$BO$32,7,FALSE))</f>
        <v/>
      </c>
      <c r="CA18" s="242" t="str">
        <f>IF(BG18="","",VLOOKUP(BG18,$BH$18:$BO$32,8,FALSE))</f>
        <v/>
      </c>
      <c r="CB18" s="249"/>
      <c r="CC18" s="249"/>
      <c r="CD18" s="249"/>
      <c r="CE18" s="249"/>
      <c r="CF18" s="249"/>
      <c r="CG18" s="249"/>
      <c r="CH18" s="249"/>
      <c r="CI18" s="249"/>
      <c r="CJ18" s="249"/>
      <c r="CK18" s="249"/>
      <c r="CL18" s="249"/>
      <c r="CM18" s="249"/>
      <c r="CN18" s="249"/>
      <c r="CO18" s="249"/>
    </row>
    <row r="19" spans="2:93" ht="66.75" customHeight="1" x14ac:dyDescent="0.2">
      <c r="B19" s="212" t="str">
        <f>IF(C18="","",B18+1)</f>
        <v/>
      </c>
      <c r="C19" s="212" t="str">
        <f t="shared" si="0"/>
        <v/>
      </c>
      <c r="D19" s="213" t="str">
        <f t="shared" si="1"/>
        <v/>
      </c>
      <c r="E19" s="212" t="str">
        <f t="shared" si="2"/>
        <v/>
      </c>
      <c r="F19" s="213" t="str">
        <f t="shared" si="3"/>
        <v/>
      </c>
      <c r="G19" s="160"/>
      <c r="H19" s="160"/>
      <c r="I19" s="16"/>
      <c r="J19" s="16"/>
      <c r="K19" s="160" t="str">
        <f t="shared" si="4"/>
        <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206"/>
      <c r="AN19" s="252"/>
      <c r="AO19" s="252"/>
      <c r="AP19" s="252"/>
      <c r="AQ19" s="252"/>
      <c r="AR19" s="252"/>
      <c r="AS19" s="252"/>
      <c r="AT19" s="252"/>
      <c r="AU19" s="252"/>
      <c r="AV19" s="252"/>
      <c r="AW19" s="242" t="str">
        <f t="shared" si="5"/>
        <v/>
      </c>
      <c r="AX19" s="242" t="str">
        <f t="shared" ref="AX19:AX32" si="13">IFERROR(AZ19+(AY19/10000),"")</f>
        <v/>
      </c>
      <c r="AY19" s="242">
        <v>2</v>
      </c>
      <c r="AZ19" s="242" t="str">
        <f>' RINCIAN PROG TAHUNAN'!Q17</f>
        <v/>
      </c>
      <c r="BA19" s="242" t="str">
        <f>' RINCIAN PROG TAHUNAN'!R17</f>
        <v/>
      </c>
      <c r="BB19" s="243" t="str">
        <f>' RINCIAN PROG TAHUNAN'!S17</f>
        <v/>
      </c>
      <c r="BC19" s="242" t="str">
        <f>' RINCIAN PROG TAHUNAN'!T17</f>
        <v/>
      </c>
      <c r="BD19" s="243" t="str">
        <f>' RINCIAN PROG TAHUNAN'!U17</f>
        <v/>
      </c>
      <c r="BE19" s="242" t="str">
        <f>' RINCIAN PROG TAHUNAN'!V17</f>
        <v/>
      </c>
      <c r="BG19" s="242" t="str">
        <f t="shared" si="6"/>
        <v/>
      </c>
      <c r="BH19" s="242" t="str">
        <f t="shared" ref="BH19:BH32" si="14">IFERROR(BJ19+(AY19/10000),"")</f>
        <v/>
      </c>
      <c r="BJ19" s="242" t="str">
        <f>' RINCIAN PROG TAHUNAN'!Y17</f>
        <v/>
      </c>
      <c r="BK19" s="243" t="str">
        <f>' RINCIAN PROG TAHUNAN'!Z17</f>
        <v/>
      </c>
      <c r="BL19" s="243" t="str">
        <f>' RINCIAN PROG TAHUNAN'!AA17</f>
        <v/>
      </c>
      <c r="BM19" s="242" t="str">
        <f>' RINCIAN PROG TAHUNAN'!AB17</f>
        <v/>
      </c>
      <c r="BN19" s="243" t="str">
        <f>' RINCIAN PROG TAHUNAN'!AC17</f>
        <v/>
      </c>
      <c r="BO19" s="242" t="str">
        <f>' RINCIAN PROG TAHUNAN'!AD17</f>
        <v/>
      </c>
      <c r="BP19" s="242" t="str">
        <f t="shared" si="7"/>
        <v/>
      </c>
      <c r="BQ19" s="243" t="str">
        <f t="shared" si="8"/>
        <v/>
      </c>
      <c r="BR19" s="243" t="str">
        <f t="shared" si="9"/>
        <v/>
      </c>
      <c r="BS19" s="242" t="str">
        <f t="shared" si="10"/>
        <v/>
      </c>
      <c r="BT19" s="243" t="str">
        <f t="shared" si="11"/>
        <v/>
      </c>
      <c r="BU19" s="242" t="str">
        <f t="shared" si="12"/>
        <v/>
      </c>
      <c r="BV19" s="242" t="str">
        <f t="shared" ref="BV19:BV32" si="15">IF(BG19="","",VLOOKUP(BG19,$BH$18:$BO$32,3,FALSE))</f>
        <v/>
      </c>
      <c r="BW19" s="242" t="str">
        <f t="shared" ref="BW19:BW32" si="16">IF(BG19="","",VLOOKUP(BG19,$BH$18:$BO$32,4,FALSE))</f>
        <v/>
      </c>
      <c r="BX19" s="243" t="str">
        <f t="shared" ref="BX19:BX32" si="17">IF(BG19="","",VLOOKUP(BG19,$BH$18:$BO$32,5,FALSE))</f>
        <v/>
      </c>
      <c r="BY19" s="242" t="str">
        <f t="shared" ref="BY19:BY32" si="18">IF(BG19="","",VLOOKUP(BG19,$BH$18:$BO$32,6,FALSE))</f>
        <v/>
      </c>
      <c r="BZ19" s="243" t="str">
        <f t="shared" ref="BZ19:BZ32" si="19">IF(BG19="","",VLOOKUP(BG19,$BH$18:$BO$32,7,FALSE))</f>
        <v/>
      </c>
      <c r="CA19" s="242" t="str">
        <f t="shared" ref="CA19:CA32" si="20">IF(BG19="","",VLOOKUP(BG19,$BH$18:$BO$32,8,FALSE))</f>
        <v/>
      </c>
      <c r="CB19" s="249"/>
      <c r="CC19" s="249"/>
      <c r="CD19" s="249"/>
      <c r="CE19" s="249"/>
      <c r="CF19" s="249"/>
      <c r="CG19" s="249"/>
      <c r="CH19" s="249"/>
      <c r="CI19" s="249"/>
      <c r="CJ19" s="249"/>
      <c r="CK19" s="249"/>
      <c r="CL19" s="249"/>
      <c r="CM19" s="249"/>
      <c r="CN19" s="249"/>
      <c r="CO19" s="249"/>
    </row>
    <row r="20" spans="2:93" ht="66.75" customHeight="1" x14ac:dyDescent="0.2">
      <c r="B20" s="212" t="str">
        <f t="shared" ref="B20:B32" si="21">IF(C19="","",B19+1)</f>
        <v/>
      </c>
      <c r="C20" s="212" t="str">
        <f t="shared" si="0"/>
        <v/>
      </c>
      <c r="D20" s="213" t="str">
        <f t="shared" si="1"/>
        <v/>
      </c>
      <c r="E20" s="212" t="str">
        <f t="shared" si="2"/>
        <v/>
      </c>
      <c r="F20" s="213" t="str">
        <f t="shared" si="3"/>
        <v/>
      </c>
      <c r="G20" s="160"/>
      <c r="H20" s="160"/>
      <c r="I20" s="16"/>
      <c r="J20" s="16"/>
      <c r="K20" s="160" t="str">
        <f t="shared" si="4"/>
        <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206"/>
      <c r="AN20" s="252"/>
      <c r="AO20" s="252"/>
      <c r="AP20" s="252"/>
      <c r="AQ20" s="252"/>
      <c r="AR20" s="252"/>
      <c r="AS20" s="252"/>
      <c r="AT20" s="252"/>
      <c r="AU20" s="252"/>
      <c r="AV20" s="252"/>
      <c r="AW20" s="242" t="str">
        <f t="shared" si="5"/>
        <v/>
      </c>
      <c r="AX20" s="242" t="str">
        <f t="shared" si="13"/>
        <v/>
      </c>
      <c r="AY20" s="242">
        <v>3</v>
      </c>
      <c r="AZ20" s="242" t="str">
        <f>' RINCIAN PROG TAHUNAN'!Q18</f>
        <v/>
      </c>
      <c r="BA20" s="242" t="str">
        <f>' RINCIAN PROG TAHUNAN'!R18</f>
        <v/>
      </c>
      <c r="BB20" s="243" t="str">
        <f>' RINCIAN PROG TAHUNAN'!S18</f>
        <v/>
      </c>
      <c r="BC20" s="242" t="str">
        <f>' RINCIAN PROG TAHUNAN'!T18</f>
        <v/>
      </c>
      <c r="BD20" s="243" t="str">
        <f>' RINCIAN PROG TAHUNAN'!U18</f>
        <v/>
      </c>
      <c r="BE20" s="242" t="str">
        <f>' RINCIAN PROG TAHUNAN'!V18</f>
        <v/>
      </c>
      <c r="BG20" s="242" t="str">
        <f t="shared" si="6"/>
        <v/>
      </c>
      <c r="BH20" s="242" t="str">
        <f t="shared" si="14"/>
        <v/>
      </c>
      <c r="BJ20" s="242" t="str">
        <f>' RINCIAN PROG TAHUNAN'!Y18</f>
        <v/>
      </c>
      <c r="BK20" s="243" t="str">
        <f>' RINCIAN PROG TAHUNAN'!Z18</f>
        <v/>
      </c>
      <c r="BL20" s="243" t="str">
        <f>' RINCIAN PROG TAHUNAN'!AA18</f>
        <v/>
      </c>
      <c r="BM20" s="242" t="str">
        <f>' RINCIAN PROG TAHUNAN'!AB18</f>
        <v/>
      </c>
      <c r="BN20" s="243" t="str">
        <f>' RINCIAN PROG TAHUNAN'!AC18</f>
        <v/>
      </c>
      <c r="BO20" s="242" t="str">
        <f>' RINCIAN PROG TAHUNAN'!AD18</f>
        <v/>
      </c>
      <c r="BP20" s="242" t="str">
        <f t="shared" si="7"/>
        <v/>
      </c>
      <c r="BQ20" s="243" t="str">
        <f t="shared" si="8"/>
        <v/>
      </c>
      <c r="BR20" s="243" t="str">
        <f t="shared" si="9"/>
        <v/>
      </c>
      <c r="BS20" s="242" t="str">
        <f t="shared" si="10"/>
        <v/>
      </c>
      <c r="BT20" s="243" t="str">
        <f t="shared" si="11"/>
        <v/>
      </c>
      <c r="BU20" s="242" t="str">
        <f t="shared" si="12"/>
        <v/>
      </c>
      <c r="BV20" s="242" t="str">
        <f t="shared" si="15"/>
        <v/>
      </c>
      <c r="BW20" s="242" t="str">
        <f t="shared" si="16"/>
        <v/>
      </c>
      <c r="BX20" s="243" t="str">
        <f t="shared" si="17"/>
        <v/>
      </c>
      <c r="BY20" s="242" t="str">
        <f t="shared" si="18"/>
        <v/>
      </c>
      <c r="BZ20" s="243" t="str">
        <f t="shared" si="19"/>
        <v/>
      </c>
      <c r="CA20" s="242" t="str">
        <f t="shared" si="20"/>
        <v/>
      </c>
      <c r="CB20" s="249"/>
      <c r="CC20" s="249"/>
      <c r="CD20" s="249"/>
      <c r="CE20" s="249"/>
      <c r="CF20" s="249"/>
      <c r="CG20" s="249"/>
      <c r="CH20" s="249"/>
      <c r="CI20" s="249"/>
      <c r="CJ20" s="249"/>
      <c r="CK20" s="249"/>
      <c r="CL20" s="249"/>
      <c r="CM20" s="249"/>
      <c r="CN20" s="249"/>
      <c r="CO20" s="249"/>
    </row>
    <row r="21" spans="2:93" ht="66.75" customHeight="1" x14ac:dyDescent="0.2">
      <c r="B21" s="212" t="str">
        <f t="shared" si="21"/>
        <v/>
      </c>
      <c r="C21" s="212" t="str">
        <f t="shared" si="0"/>
        <v/>
      </c>
      <c r="D21" s="213" t="str">
        <f t="shared" si="1"/>
        <v/>
      </c>
      <c r="E21" s="212" t="str">
        <f t="shared" si="2"/>
        <v/>
      </c>
      <c r="F21" s="213" t="str">
        <f t="shared" si="3"/>
        <v/>
      </c>
      <c r="G21" s="160"/>
      <c r="H21" s="160"/>
      <c r="I21" s="16"/>
      <c r="J21" s="16"/>
      <c r="K21" s="160" t="str">
        <f t="shared" si="4"/>
        <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206"/>
      <c r="AN21" s="252"/>
      <c r="AO21" s="252"/>
      <c r="AP21" s="252"/>
      <c r="AQ21" s="252"/>
      <c r="AR21" s="252"/>
      <c r="AS21" s="252"/>
      <c r="AT21" s="252"/>
      <c r="AU21" s="252"/>
      <c r="AV21" s="252"/>
      <c r="AW21" s="242" t="str">
        <f t="shared" si="5"/>
        <v/>
      </c>
      <c r="AX21" s="242" t="str">
        <f t="shared" si="13"/>
        <v/>
      </c>
      <c r="AY21" s="242">
        <v>4</v>
      </c>
      <c r="AZ21" s="242" t="str">
        <f>' RINCIAN PROG TAHUNAN'!Q19</f>
        <v/>
      </c>
      <c r="BA21" s="242" t="str">
        <f>' RINCIAN PROG TAHUNAN'!R19</f>
        <v/>
      </c>
      <c r="BB21" s="243" t="str">
        <f>' RINCIAN PROG TAHUNAN'!S19</f>
        <v/>
      </c>
      <c r="BC21" s="242" t="str">
        <f>' RINCIAN PROG TAHUNAN'!T19</f>
        <v/>
      </c>
      <c r="BD21" s="243" t="str">
        <f>' RINCIAN PROG TAHUNAN'!U19</f>
        <v/>
      </c>
      <c r="BE21" s="242" t="str">
        <f>' RINCIAN PROG TAHUNAN'!V19</f>
        <v/>
      </c>
      <c r="BG21" s="242" t="str">
        <f t="shared" si="6"/>
        <v/>
      </c>
      <c r="BH21" s="242" t="str">
        <f t="shared" si="14"/>
        <v/>
      </c>
      <c r="BJ21" s="242" t="str">
        <f>' RINCIAN PROG TAHUNAN'!Y19</f>
        <v/>
      </c>
      <c r="BK21" s="243" t="str">
        <f>' RINCIAN PROG TAHUNAN'!Z19</f>
        <v/>
      </c>
      <c r="BL21" s="243" t="str">
        <f>' RINCIAN PROG TAHUNAN'!AA19</f>
        <v/>
      </c>
      <c r="BM21" s="242" t="str">
        <f>' RINCIAN PROG TAHUNAN'!AB19</f>
        <v/>
      </c>
      <c r="BN21" s="243" t="str">
        <f>' RINCIAN PROG TAHUNAN'!AC19</f>
        <v/>
      </c>
      <c r="BO21" s="242" t="str">
        <f>' RINCIAN PROG TAHUNAN'!AD19</f>
        <v/>
      </c>
      <c r="BP21" s="242" t="str">
        <f t="shared" si="7"/>
        <v/>
      </c>
      <c r="BQ21" s="243" t="str">
        <f t="shared" si="8"/>
        <v/>
      </c>
      <c r="BR21" s="243" t="str">
        <f t="shared" si="9"/>
        <v/>
      </c>
      <c r="BS21" s="242" t="str">
        <f t="shared" si="10"/>
        <v/>
      </c>
      <c r="BT21" s="243" t="str">
        <f t="shared" si="11"/>
        <v/>
      </c>
      <c r="BU21" s="242" t="str">
        <f t="shared" si="12"/>
        <v/>
      </c>
      <c r="BV21" s="242" t="str">
        <f t="shared" si="15"/>
        <v/>
      </c>
      <c r="BW21" s="242" t="str">
        <f t="shared" si="16"/>
        <v/>
      </c>
      <c r="BX21" s="243" t="str">
        <f t="shared" si="17"/>
        <v/>
      </c>
      <c r="BY21" s="242" t="str">
        <f t="shared" si="18"/>
        <v/>
      </c>
      <c r="BZ21" s="243" t="str">
        <f t="shared" si="19"/>
        <v/>
      </c>
      <c r="CA21" s="242" t="str">
        <f t="shared" si="20"/>
        <v/>
      </c>
      <c r="CB21" s="249"/>
      <c r="CC21" s="249"/>
      <c r="CD21" s="249"/>
      <c r="CE21" s="249"/>
      <c r="CF21" s="249"/>
      <c r="CG21" s="249"/>
      <c r="CH21" s="249"/>
      <c r="CI21" s="249"/>
      <c r="CJ21" s="249"/>
      <c r="CK21" s="249"/>
      <c r="CL21" s="249"/>
      <c r="CM21" s="249"/>
      <c r="CN21" s="249"/>
      <c r="CO21" s="249"/>
    </row>
    <row r="22" spans="2:93" ht="66.75" customHeight="1" x14ac:dyDescent="0.2">
      <c r="B22" s="212" t="str">
        <f t="shared" si="21"/>
        <v/>
      </c>
      <c r="C22" s="212" t="str">
        <f t="shared" si="0"/>
        <v/>
      </c>
      <c r="D22" s="213" t="str">
        <f t="shared" si="1"/>
        <v/>
      </c>
      <c r="E22" s="212" t="str">
        <f t="shared" si="2"/>
        <v/>
      </c>
      <c r="F22" s="213" t="str">
        <f t="shared" si="3"/>
        <v/>
      </c>
      <c r="G22" s="160"/>
      <c r="H22" s="160"/>
      <c r="I22" s="16"/>
      <c r="J22" s="16"/>
      <c r="K22" s="160" t="str">
        <f t="shared" si="4"/>
        <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206"/>
      <c r="AN22" s="252"/>
      <c r="AO22" s="252"/>
      <c r="AP22" s="252"/>
      <c r="AQ22" s="252"/>
      <c r="AR22" s="252"/>
      <c r="AS22" s="252"/>
      <c r="AT22" s="252"/>
      <c r="AU22" s="252"/>
      <c r="AV22" s="252"/>
      <c r="AW22" s="242" t="str">
        <f t="shared" si="5"/>
        <v/>
      </c>
      <c r="AX22" s="242" t="str">
        <f t="shared" si="13"/>
        <v/>
      </c>
      <c r="AY22" s="242">
        <v>5</v>
      </c>
      <c r="AZ22" s="242" t="str">
        <f>' RINCIAN PROG TAHUNAN'!Q20</f>
        <v/>
      </c>
      <c r="BA22" s="242" t="str">
        <f>' RINCIAN PROG TAHUNAN'!R20</f>
        <v/>
      </c>
      <c r="BB22" s="243" t="str">
        <f>' RINCIAN PROG TAHUNAN'!S20</f>
        <v/>
      </c>
      <c r="BC22" s="242" t="str">
        <f>' RINCIAN PROG TAHUNAN'!T20</f>
        <v/>
      </c>
      <c r="BD22" s="243" t="str">
        <f>' RINCIAN PROG TAHUNAN'!U20</f>
        <v/>
      </c>
      <c r="BE22" s="242" t="str">
        <f>' RINCIAN PROG TAHUNAN'!V20</f>
        <v/>
      </c>
      <c r="BG22" s="242" t="str">
        <f t="shared" si="6"/>
        <v/>
      </c>
      <c r="BH22" s="242" t="str">
        <f t="shared" si="14"/>
        <v/>
      </c>
      <c r="BJ22" s="242" t="str">
        <f>' RINCIAN PROG TAHUNAN'!Y20</f>
        <v/>
      </c>
      <c r="BK22" s="243" t="str">
        <f>' RINCIAN PROG TAHUNAN'!Z20</f>
        <v/>
      </c>
      <c r="BL22" s="243" t="str">
        <f>' RINCIAN PROG TAHUNAN'!AA20</f>
        <v/>
      </c>
      <c r="BM22" s="242" t="str">
        <f>' RINCIAN PROG TAHUNAN'!AB20</f>
        <v/>
      </c>
      <c r="BN22" s="243" t="str">
        <f>' RINCIAN PROG TAHUNAN'!AC20</f>
        <v/>
      </c>
      <c r="BO22" s="242" t="str">
        <f>' RINCIAN PROG TAHUNAN'!AD20</f>
        <v/>
      </c>
      <c r="BP22" s="242" t="str">
        <f t="shared" si="7"/>
        <v/>
      </c>
      <c r="BQ22" s="243" t="str">
        <f t="shared" si="8"/>
        <v/>
      </c>
      <c r="BR22" s="243" t="str">
        <f t="shared" si="9"/>
        <v/>
      </c>
      <c r="BS22" s="242" t="str">
        <f t="shared" si="10"/>
        <v/>
      </c>
      <c r="BT22" s="243" t="str">
        <f t="shared" si="11"/>
        <v/>
      </c>
      <c r="BU22" s="242" t="str">
        <f t="shared" si="12"/>
        <v/>
      </c>
      <c r="BV22" s="242" t="str">
        <f t="shared" si="15"/>
        <v/>
      </c>
      <c r="BW22" s="242" t="str">
        <f t="shared" si="16"/>
        <v/>
      </c>
      <c r="BX22" s="243" t="str">
        <f t="shared" si="17"/>
        <v/>
      </c>
      <c r="BY22" s="242" t="str">
        <f t="shared" si="18"/>
        <v/>
      </c>
      <c r="BZ22" s="243" t="str">
        <f t="shared" si="19"/>
        <v/>
      </c>
      <c r="CA22" s="242" t="str">
        <f t="shared" si="20"/>
        <v/>
      </c>
      <c r="CB22" s="249"/>
      <c r="CC22" s="249"/>
      <c r="CD22" s="249"/>
      <c r="CE22" s="249"/>
      <c r="CF22" s="249"/>
      <c r="CG22" s="249"/>
      <c r="CH22" s="249"/>
      <c r="CI22" s="249"/>
      <c r="CJ22" s="249"/>
      <c r="CK22" s="249"/>
      <c r="CL22" s="249"/>
      <c r="CM22" s="249"/>
      <c r="CN22" s="249"/>
      <c r="CO22" s="249"/>
    </row>
    <row r="23" spans="2:93" ht="66.75" customHeight="1" x14ac:dyDescent="0.2">
      <c r="B23" s="212" t="str">
        <f t="shared" si="21"/>
        <v/>
      </c>
      <c r="C23" s="212" t="str">
        <f t="shared" si="0"/>
        <v/>
      </c>
      <c r="D23" s="213" t="str">
        <f t="shared" si="1"/>
        <v/>
      </c>
      <c r="E23" s="212" t="str">
        <f t="shared" si="2"/>
        <v/>
      </c>
      <c r="F23" s="213" t="str">
        <f t="shared" si="3"/>
        <v/>
      </c>
      <c r="G23" s="160"/>
      <c r="H23" s="160"/>
      <c r="I23" s="16"/>
      <c r="J23" s="16"/>
      <c r="K23" s="160" t="str">
        <f t="shared" si="4"/>
        <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206"/>
      <c r="AN23" s="252"/>
      <c r="AO23" s="252"/>
      <c r="AP23" s="252"/>
      <c r="AQ23" s="252"/>
      <c r="AR23" s="252"/>
      <c r="AS23" s="252"/>
      <c r="AT23" s="252"/>
      <c r="AU23" s="252"/>
      <c r="AV23" s="252"/>
      <c r="AW23" s="242" t="str">
        <f t="shared" si="5"/>
        <v/>
      </c>
      <c r="AX23" s="242" t="str">
        <f t="shared" si="13"/>
        <v/>
      </c>
      <c r="AY23" s="242">
        <v>6</v>
      </c>
      <c r="AZ23" s="242" t="str">
        <f>' RINCIAN PROG TAHUNAN'!Q21</f>
        <v/>
      </c>
      <c r="BA23" s="242" t="str">
        <f>' RINCIAN PROG TAHUNAN'!R21</f>
        <v/>
      </c>
      <c r="BB23" s="243" t="str">
        <f>' RINCIAN PROG TAHUNAN'!S21</f>
        <v/>
      </c>
      <c r="BC23" s="242" t="str">
        <f>' RINCIAN PROG TAHUNAN'!T21</f>
        <v/>
      </c>
      <c r="BD23" s="243" t="str">
        <f>' RINCIAN PROG TAHUNAN'!U21</f>
        <v/>
      </c>
      <c r="BE23" s="242" t="str">
        <f>' RINCIAN PROG TAHUNAN'!V21</f>
        <v/>
      </c>
      <c r="BG23" s="242" t="str">
        <f t="shared" si="6"/>
        <v/>
      </c>
      <c r="BH23" s="242" t="str">
        <f t="shared" si="14"/>
        <v/>
      </c>
      <c r="BJ23" s="242" t="str">
        <f>' RINCIAN PROG TAHUNAN'!Y21</f>
        <v/>
      </c>
      <c r="BK23" s="243" t="str">
        <f>' RINCIAN PROG TAHUNAN'!Z21</f>
        <v/>
      </c>
      <c r="BL23" s="243" t="str">
        <f>' RINCIAN PROG TAHUNAN'!AA21</f>
        <v/>
      </c>
      <c r="BM23" s="242" t="str">
        <f>' RINCIAN PROG TAHUNAN'!AB21</f>
        <v/>
      </c>
      <c r="BN23" s="243" t="str">
        <f>' RINCIAN PROG TAHUNAN'!AC21</f>
        <v/>
      </c>
      <c r="BO23" s="242" t="str">
        <f>' RINCIAN PROG TAHUNAN'!AD21</f>
        <v/>
      </c>
      <c r="BP23" s="242" t="str">
        <f t="shared" si="7"/>
        <v/>
      </c>
      <c r="BQ23" s="243" t="str">
        <f t="shared" si="8"/>
        <v/>
      </c>
      <c r="BR23" s="243" t="str">
        <f t="shared" si="9"/>
        <v/>
      </c>
      <c r="BS23" s="242" t="str">
        <f t="shared" si="10"/>
        <v/>
      </c>
      <c r="BT23" s="243" t="str">
        <f t="shared" si="11"/>
        <v/>
      </c>
      <c r="BU23" s="242" t="str">
        <f t="shared" si="12"/>
        <v/>
      </c>
      <c r="BV23" s="242" t="str">
        <f t="shared" si="15"/>
        <v/>
      </c>
      <c r="BW23" s="242" t="str">
        <f t="shared" si="16"/>
        <v/>
      </c>
      <c r="BX23" s="243" t="str">
        <f t="shared" si="17"/>
        <v/>
      </c>
      <c r="BY23" s="242" t="str">
        <f t="shared" si="18"/>
        <v/>
      </c>
      <c r="BZ23" s="243" t="str">
        <f t="shared" si="19"/>
        <v/>
      </c>
      <c r="CA23" s="242" t="str">
        <f t="shared" si="20"/>
        <v/>
      </c>
      <c r="CB23" s="249"/>
      <c r="CC23" s="249"/>
      <c r="CD23" s="249"/>
      <c r="CE23" s="249"/>
      <c r="CF23" s="249"/>
      <c r="CG23" s="249"/>
      <c r="CH23" s="249"/>
      <c r="CI23" s="249"/>
      <c r="CJ23" s="249"/>
      <c r="CK23" s="249"/>
      <c r="CL23" s="249"/>
      <c r="CM23" s="249"/>
      <c r="CN23" s="249"/>
      <c r="CO23" s="249"/>
    </row>
    <row r="24" spans="2:93" ht="66.75" customHeight="1" x14ac:dyDescent="0.2">
      <c r="B24" s="212" t="str">
        <f t="shared" si="21"/>
        <v/>
      </c>
      <c r="C24" s="212" t="str">
        <f t="shared" si="0"/>
        <v/>
      </c>
      <c r="D24" s="213" t="str">
        <f t="shared" si="1"/>
        <v/>
      </c>
      <c r="E24" s="212" t="str">
        <f t="shared" si="2"/>
        <v/>
      </c>
      <c r="F24" s="213" t="str">
        <f t="shared" si="3"/>
        <v/>
      </c>
      <c r="G24" s="160"/>
      <c r="H24" s="160"/>
      <c r="I24" s="16"/>
      <c r="J24" s="16"/>
      <c r="K24" s="160" t="str">
        <f t="shared" si="4"/>
        <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206"/>
      <c r="AN24" s="252"/>
      <c r="AO24" s="252"/>
      <c r="AP24" s="252"/>
      <c r="AQ24" s="252"/>
      <c r="AR24" s="252"/>
      <c r="AS24" s="252"/>
      <c r="AT24" s="252"/>
      <c r="AU24" s="252"/>
      <c r="AV24" s="252"/>
      <c r="AW24" s="242" t="str">
        <f t="shared" si="5"/>
        <v/>
      </c>
      <c r="AX24" s="242" t="str">
        <f t="shared" si="13"/>
        <v/>
      </c>
      <c r="AY24" s="242">
        <v>7</v>
      </c>
      <c r="AZ24" s="242" t="str">
        <f>' RINCIAN PROG TAHUNAN'!Q22</f>
        <v/>
      </c>
      <c r="BA24" s="242" t="str">
        <f>' RINCIAN PROG TAHUNAN'!R22</f>
        <v/>
      </c>
      <c r="BB24" s="243" t="str">
        <f>' RINCIAN PROG TAHUNAN'!S22</f>
        <v/>
      </c>
      <c r="BC24" s="242" t="str">
        <f>' RINCIAN PROG TAHUNAN'!T22</f>
        <v/>
      </c>
      <c r="BD24" s="243" t="str">
        <f>' RINCIAN PROG TAHUNAN'!U22</f>
        <v/>
      </c>
      <c r="BE24" s="242" t="str">
        <f>' RINCIAN PROG TAHUNAN'!V22</f>
        <v/>
      </c>
      <c r="BG24" s="242" t="str">
        <f t="shared" si="6"/>
        <v/>
      </c>
      <c r="BH24" s="242" t="str">
        <f t="shared" si="14"/>
        <v/>
      </c>
      <c r="BJ24" s="242" t="str">
        <f>' RINCIAN PROG TAHUNAN'!Y22</f>
        <v/>
      </c>
      <c r="BK24" s="243" t="str">
        <f>' RINCIAN PROG TAHUNAN'!Z22</f>
        <v/>
      </c>
      <c r="BL24" s="243" t="str">
        <f>' RINCIAN PROG TAHUNAN'!AA22</f>
        <v/>
      </c>
      <c r="BM24" s="242" t="str">
        <f>' RINCIAN PROG TAHUNAN'!AB22</f>
        <v/>
      </c>
      <c r="BN24" s="243" t="str">
        <f>' RINCIAN PROG TAHUNAN'!AC22</f>
        <v/>
      </c>
      <c r="BO24" s="242" t="str">
        <f>' RINCIAN PROG TAHUNAN'!AD22</f>
        <v/>
      </c>
      <c r="BP24" s="242" t="str">
        <f t="shared" si="7"/>
        <v/>
      </c>
      <c r="BQ24" s="243" t="str">
        <f t="shared" si="8"/>
        <v/>
      </c>
      <c r="BR24" s="243" t="str">
        <f t="shared" si="9"/>
        <v/>
      </c>
      <c r="BS24" s="242" t="str">
        <f t="shared" si="10"/>
        <v/>
      </c>
      <c r="BT24" s="243" t="str">
        <f t="shared" si="11"/>
        <v/>
      </c>
      <c r="BU24" s="242" t="str">
        <f t="shared" si="12"/>
        <v/>
      </c>
      <c r="BV24" s="242" t="str">
        <f t="shared" si="15"/>
        <v/>
      </c>
      <c r="BW24" s="242" t="str">
        <f t="shared" si="16"/>
        <v/>
      </c>
      <c r="BX24" s="243" t="str">
        <f t="shared" si="17"/>
        <v/>
      </c>
      <c r="BY24" s="242" t="str">
        <f t="shared" si="18"/>
        <v/>
      </c>
      <c r="BZ24" s="243" t="str">
        <f t="shared" si="19"/>
        <v/>
      </c>
      <c r="CA24" s="242" t="str">
        <f t="shared" si="20"/>
        <v/>
      </c>
      <c r="CB24" s="249"/>
      <c r="CC24" s="249"/>
      <c r="CD24" s="249"/>
      <c r="CE24" s="249"/>
      <c r="CF24" s="249"/>
      <c r="CG24" s="249"/>
      <c r="CH24" s="249"/>
      <c r="CI24" s="249"/>
      <c r="CJ24" s="249"/>
      <c r="CK24" s="249"/>
      <c r="CL24" s="249"/>
      <c r="CM24" s="249"/>
      <c r="CN24" s="249"/>
      <c r="CO24" s="249"/>
    </row>
    <row r="25" spans="2:93" ht="66.75" customHeight="1" x14ac:dyDescent="0.2">
      <c r="B25" s="212" t="str">
        <f t="shared" si="21"/>
        <v/>
      </c>
      <c r="C25" s="212" t="str">
        <f t="shared" si="0"/>
        <v/>
      </c>
      <c r="D25" s="213" t="str">
        <f t="shared" si="1"/>
        <v/>
      </c>
      <c r="E25" s="212" t="str">
        <f t="shared" si="2"/>
        <v/>
      </c>
      <c r="F25" s="213" t="str">
        <f t="shared" si="3"/>
        <v/>
      </c>
      <c r="G25" s="160"/>
      <c r="H25" s="160"/>
      <c r="I25" s="16"/>
      <c r="J25" s="16"/>
      <c r="K25" s="160" t="str">
        <f t="shared" si="4"/>
        <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206"/>
      <c r="AN25" s="252"/>
      <c r="AO25" s="252"/>
      <c r="AP25" s="252"/>
      <c r="AQ25" s="252"/>
      <c r="AR25" s="252"/>
      <c r="AS25" s="252"/>
      <c r="AT25" s="252"/>
      <c r="AU25" s="252"/>
      <c r="AV25" s="252"/>
      <c r="AW25" s="242" t="str">
        <f t="shared" si="5"/>
        <v/>
      </c>
      <c r="AX25" s="242" t="str">
        <f t="shared" si="13"/>
        <v/>
      </c>
      <c r="AY25" s="242">
        <v>8</v>
      </c>
      <c r="AZ25" s="242" t="str">
        <f>' RINCIAN PROG TAHUNAN'!Q23</f>
        <v/>
      </c>
      <c r="BA25" s="242" t="str">
        <f>' RINCIAN PROG TAHUNAN'!R23</f>
        <v/>
      </c>
      <c r="BB25" s="243" t="str">
        <f>' RINCIAN PROG TAHUNAN'!S23</f>
        <v/>
      </c>
      <c r="BC25" s="242" t="str">
        <f>' RINCIAN PROG TAHUNAN'!T23</f>
        <v/>
      </c>
      <c r="BD25" s="243" t="str">
        <f>' RINCIAN PROG TAHUNAN'!U23</f>
        <v/>
      </c>
      <c r="BE25" s="242" t="str">
        <f>' RINCIAN PROG TAHUNAN'!V23</f>
        <v/>
      </c>
      <c r="BG25" s="242" t="str">
        <f t="shared" si="6"/>
        <v/>
      </c>
      <c r="BH25" s="242" t="str">
        <f t="shared" si="14"/>
        <v/>
      </c>
      <c r="BJ25" s="242" t="str">
        <f>' RINCIAN PROG TAHUNAN'!Y23</f>
        <v/>
      </c>
      <c r="BK25" s="243" t="str">
        <f>' RINCIAN PROG TAHUNAN'!Z23</f>
        <v/>
      </c>
      <c r="BL25" s="243" t="str">
        <f>' RINCIAN PROG TAHUNAN'!AA23</f>
        <v/>
      </c>
      <c r="BM25" s="242" t="str">
        <f>' RINCIAN PROG TAHUNAN'!AB23</f>
        <v/>
      </c>
      <c r="BN25" s="243" t="str">
        <f>' RINCIAN PROG TAHUNAN'!AC23</f>
        <v/>
      </c>
      <c r="BO25" s="242" t="str">
        <f>' RINCIAN PROG TAHUNAN'!AD23</f>
        <v/>
      </c>
      <c r="BP25" s="242" t="str">
        <f t="shared" si="7"/>
        <v/>
      </c>
      <c r="BQ25" s="243" t="str">
        <f t="shared" si="8"/>
        <v/>
      </c>
      <c r="BR25" s="243" t="str">
        <f t="shared" si="9"/>
        <v/>
      </c>
      <c r="BS25" s="242" t="str">
        <f t="shared" si="10"/>
        <v/>
      </c>
      <c r="BT25" s="243" t="str">
        <f t="shared" si="11"/>
        <v/>
      </c>
      <c r="BU25" s="242" t="str">
        <f t="shared" si="12"/>
        <v/>
      </c>
      <c r="BV25" s="242" t="str">
        <f t="shared" si="15"/>
        <v/>
      </c>
      <c r="BW25" s="242" t="str">
        <f t="shared" si="16"/>
        <v/>
      </c>
      <c r="BX25" s="243" t="str">
        <f t="shared" si="17"/>
        <v/>
      </c>
      <c r="BY25" s="242" t="str">
        <f t="shared" si="18"/>
        <v/>
      </c>
      <c r="BZ25" s="243" t="str">
        <f t="shared" si="19"/>
        <v/>
      </c>
      <c r="CA25" s="242" t="str">
        <f t="shared" si="20"/>
        <v/>
      </c>
      <c r="CB25" s="249"/>
      <c r="CC25" s="249"/>
      <c r="CD25" s="249"/>
      <c r="CE25" s="249"/>
      <c r="CF25" s="249"/>
      <c r="CG25" s="249"/>
      <c r="CH25" s="249"/>
      <c r="CI25" s="249"/>
      <c r="CJ25" s="249"/>
      <c r="CK25" s="249"/>
      <c r="CL25" s="249"/>
      <c r="CM25" s="249"/>
      <c r="CN25" s="249"/>
      <c r="CO25" s="249"/>
    </row>
    <row r="26" spans="2:93" ht="66.75" customHeight="1" x14ac:dyDescent="0.2">
      <c r="B26" s="212" t="str">
        <f t="shared" si="21"/>
        <v/>
      </c>
      <c r="C26" s="212" t="str">
        <f t="shared" si="0"/>
        <v/>
      </c>
      <c r="D26" s="213" t="str">
        <f t="shared" si="1"/>
        <v/>
      </c>
      <c r="E26" s="212" t="str">
        <f t="shared" si="2"/>
        <v/>
      </c>
      <c r="F26" s="213" t="str">
        <f t="shared" si="3"/>
        <v/>
      </c>
      <c r="G26" s="160"/>
      <c r="H26" s="160"/>
      <c r="I26" s="16"/>
      <c r="J26" s="16"/>
      <c r="K26" s="160" t="str">
        <f t="shared" si="4"/>
        <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206"/>
      <c r="AN26" s="252"/>
      <c r="AO26" s="252"/>
      <c r="AP26" s="252"/>
      <c r="AQ26" s="252"/>
      <c r="AR26" s="252"/>
      <c r="AS26" s="252"/>
      <c r="AT26" s="252"/>
      <c r="AU26" s="252"/>
      <c r="AV26" s="252"/>
      <c r="AW26" s="242" t="str">
        <f t="shared" si="5"/>
        <v/>
      </c>
      <c r="AX26" s="242" t="str">
        <f t="shared" si="13"/>
        <v/>
      </c>
      <c r="AY26" s="242">
        <v>9</v>
      </c>
      <c r="AZ26" s="242" t="str">
        <f>' RINCIAN PROG TAHUNAN'!Q24</f>
        <v/>
      </c>
      <c r="BA26" s="242" t="str">
        <f>' RINCIAN PROG TAHUNAN'!R24</f>
        <v/>
      </c>
      <c r="BB26" s="243" t="str">
        <f>' RINCIAN PROG TAHUNAN'!S24</f>
        <v/>
      </c>
      <c r="BC26" s="242" t="str">
        <f>' RINCIAN PROG TAHUNAN'!T24</f>
        <v/>
      </c>
      <c r="BD26" s="243" t="str">
        <f>' RINCIAN PROG TAHUNAN'!U24</f>
        <v/>
      </c>
      <c r="BE26" s="242" t="str">
        <f>' RINCIAN PROG TAHUNAN'!V24</f>
        <v/>
      </c>
      <c r="BG26" s="242" t="str">
        <f t="shared" si="6"/>
        <v/>
      </c>
      <c r="BH26" s="242" t="str">
        <f t="shared" si="14"/>
        <v/>
      </c>
      <c r="BJ26" s="242" t="str">
        <f>' RINCIAN PROG TAHUNAN'!Y24</f>
        <v/>
      </c>
      <c r="BK26" s="243" t="str">
        <f>' RINCIAN PROG TAHUNAN'!Z24</f>
        <v/>
      </c>
      <c r="BL26" s="243" t="str">
        <f>' RINCIAN PROG TAHUNAN'!AA24</f>
        <v/>
      </c>
      <c r="BM26" s="242" t="str">
        <f>' RINCIAN PROG TAHUNAN'!AB24</f>
        <v/>
      </c>
      <c r="BN26" s="243" t="str">
        <f>' RINCIAN PROG TAHUNAN'!AC24</f>
        <v/>
      </c>
      <c r="BO26" s="242" t="str">
        <f>' RINCIAN PROG TAHUNAN'!AD24</f>
        <v/>
      </c>
      <c r="BP26" s="242" t="str">
        <f t="shared" si="7"/>
        <v/>
      </c>
      <c r="BQ26" s="243" t="str">
        <f t="shared" si="8"/>
        <v/>
      </c>
      <c r="BR26" s="243" t="str">
        <f t="shared" si="9"/>
        <v/>
      </c>
      <c r="BS26" s="242" t="str">
        <f t="shared" si="10"/>
        <v/>
      </c>
      <c r="BT26" s="243" t="str">
        <f t="shared" si="11"/>
        <v/>
      </c>
      <c r="BU26" s="242" t="str">
        <f t="shared" si="12"/>
        <v/>
      </c>
      <c r="BV26" s="242" t="str">
        <f t="shared" si="15"/>
        <v/>
      </c>
      <c r="BW26" s="242" t="str">
        <f t="shared" si="16"/>
        <v/>
      </c>
      <c r="BX26" s="243" t="str">
        <f t="shared" si="17"/>
        <v/>
      </c>
      <c r="BY26" s="242" t="str">
        <f t="shared" si="18"/>
        <v/>
      </c>
      <c r="BZ26" s="243" t="str">
        <f t="shared" si="19"/>
        <v/>
      </c>
      <c r="CA26" s="242" t="str">
        <f t="shared" si="20"/>
        <v/>
      </c>
      <c r="CB26" s="249"/>
      <c r="CC26" s="249"/>
      <c r="CD26" s="249"/>
      <c r="CE26" s="249"/>
      <c r="CF26" s="249"/>
      <c r="CG26" s="249"/>
      <c r="CH26" s="249"/>
      <c r="CI26" s="249"/>
      <c r="CJ26" s="249"/>
      <c r="CK26" s="249"/>
      <c r="CL26" s="249"/>
      <c r="CM26" s="249"/>
      <c r="CN26" s="249"/>
      <c r="CO26" s="249"/>
    </row>
    <row r="27" spans="2:93" ht="66.75" customHeight="1" x14ac:dyDescent="0.2">
      <c r="B27" s="212" t="str">
        <f t="shared" si="21"/>
        <v/>
      </c>
      <c r="C27" s="212" t="str">
        <f t="shared" si="0"/>
        <v/>
      </c>
      <c r="D27" s="213" t="str">
        <f t="shared" si="1"/>
        <v/>
      </c>
      <c r="E27" s="212" t="str">
        <f t="shared" si="2"/>
        <v/>
      </c>
      <c r="F27" s="213" t="str">
        <f t="shared" si="3"/>
        <v/>
      </c>
      <c r="G27" s="160"/>
      <c r="H27" s="160"/>
      <c r="I27" s="16"/>
      <c r="J27" s="16"/>
      <c r="K27" s="160" t="str">
        <f t="shared" si="4"/>
        <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206"/>
      <c r="AN27" s="252"/>
      <c r="AO27" s="252"/>
      <c r="AP27" s="252"/>
      <c r="AQ27" s="252"/>
      <c r="AR27" s="252"/>
      <c r="AS27" s="252"/>
      <c r="AT27" s="252"/>
      <c r="AU27" s="252"/>
      <c r="AV27" s="252"/>
      <c r="AW27" s="242" t="str">
        <f t="shared" si="5"/>
        <v/>
      </c>
      <c r="AX27" s="242" t="str">
        <f t="shared" si="13"/>
        <v/>
      </c>
      <c r="AY27" s="242">
        <v>10</v>
      </c>
      <c r="AZ27" s="242" t="str">
        <f>' RINCIAN PROG TAHUNAN'!Q25</f>
        <v/>
      </c>
      <c r="BA27" s="242" t="str">
        <f>' RINCIAN PROG TAHUNAN'!R25</f>
        <v/>
      </c>
      <c r="BB27" s="243" t="str">
        <f>' RINCIAN PROG TAHUNAN'!S25</f>
        <v/>
      </c>
      <c r="BC27" s="242" t="str">
        <f>' RINCIAN PROG TAHUNAN'!T25</f>
        <v/>
      </c>
      <c r="BD27" s="243" t="str">
        <f>' RINCIAN PROG TAHUNAN'!U25</f>
        <v/>
      </c>
      <c r="BE27" s="242" t="str">
        <f>' RINCIAN PROG TAHUNAN'!V25</f>
        <v/>
      </c>
      <c r="BG27" s="242" t="str">
        <f t="shared" si="6"/>
        <v/>
      </c>
      <c r="BH27" s="242" t="str">
        <f t="shared" si="14"/>
        <v/>
      </c>
      <c r="BJ27" s="242" t="str">
        <f>' RINCIAN PROG TAHUNAN'!Y25</f>
        <v/>
      </c>
      <c r="BK27" s="243" t="str">
        <f>' RINCIAN PROG TAHUNAN'!Z25</f>
        <v/>
      </c>
      <c r="BL27" s="243" t="str">
        <f>' RINCIAN PROG TAHUNAN'!AA25</f>
        <v/>
      </c>
      <c r="BM27" s="242" t="str">
        <f>' RINCIAN PROG TAHUNAN'!AB25</f>
        <v/>
      </c>
      <c r="BN27" s="243" t="str">
        <f>' RINCIAN PROG TAHUNAN'!AC25</f>
        <v/>
      </c>
      <c r="BO27" s="242" t="str">
        <f>' RINCIAN PROG TAHUNAN'!AD25</f>
        <v/>
      </c>
      <c r="BP27" s="242" t="str">
        <f t="shared" si="7"/>
        <v/>
      </c>
      <c r="BQ27" s="243" t="str">
        <f t="shared" si="8"/>
        <v/>
      </c>
      <c r="BR27" s="243" t="str">
        <f t="shared" si="9"/>
        <v/>
      </c>
      <c r="BS27" s="242" t="str">
        <f t="shared" si="10"/>
        <v/>
      </c>
      <c r="BT27" s="243" t="str">
        <f t="shared" si="11"/>
        <v/>
      </c>
      <c r="BU27" s="242" t="str">
        <f t="shared" si="12"/>
        <v/>
      </c>
      <c r="BV27" s="242" t="str">
        <f t="shared" si="15"/>
        <v/>
      </c>
      <c r="BW27" s="242" t="str">
        <f t="shared" si="16"/>
        <v/>
      </c>
      <c r="BX27" s="243" t="str">
        <f t="shared" si="17"/>
        <v/>
      </c>
      <c r="BY27" s="242" t="str">
        <f t="shared" si="18"/>
        <v/>
      </c>
      <c r="BZ27" s="243" t="str">
        <f t="shared" si="19"/>
        <v/>
      </c>
      <c r="CA27" s="242" t="str">
        <f t="shared" si="20"/>
        <v/>
      </c>
      <c r="CB27" s="249"/>
      <c r="CC27" s="249"/>
      <c r="CD27" s="249"/>
      <c r="CE27" s="249"/>
      <c r="CF27" s="249"/>
      <c r="CG27" s="249"/>
      <c r="CH27" s="249"/>
      <c r="CI27" s="249"/>
      <c r="CJ27" s="249"/>
      <c r="CK27" s="249"/>
      <c r="CL27" s="249"/>
      <c r="CM27" s="249"/>
      <c r="CN27" s="249"/>
      <c r="CO27" s="249"/>
    </row>
    <row r="28" spans="2:93" ht="66.75" customHeight="1" x14ac:dyDescent="0.2">
      <c r="B28" s="212" t="str">
        <f t="shared" si="21"/>
        <v/>
      </c>
      <c r="C28" s="212" t="str">
        <f t="shared" si="0"/>
        <v/>
      </c>
      <c r="D28" s="213" t="str">
        <f t="shared" si="1"/>
        <v/>
      </c>
      <c r="E28" s="212" t="str">
        <f t="shared" si="2"/>
        <v/>
      </c>
      <c r="F28" s="213" t="str">
        <f t="shared" si="3"/>
        <v/>
      </c>
      <c r="G28" s="160"/>
      <c r="H28" s="160"/>
      <c r="I28" s="16"/>
      <c r="J28" s="16"/>
      <c r="K28" s="160" t="str">
        <f t="shared" si="4"/>
        <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206"/>
      <c r="AN28" s="252"/>
      <c r="AO28" s="252"/>
      <c r="AP28" s="252"/>
      <c r="AQ28" s="252"/>
      <c r="AR28" s="252"/>
      <c r="AS28" s="252"/>
      <c r="AT28" s="252"/>
      <c r="AU28" s="252"/>
      <c r="AV28" s="252"/>
      <c r="AW28" s="242" t="str">
        <f t="shared" si="5"/>
        <v/>
      </c>
      <c r="AX28" s="242" t="str">
        <f t="shared" si="13"/>
        <v/>
      </c>
      <c r="AY28" s="242">
        <v>11</v>
      </c>
      <c r="AZ28" s="242" t="str">
        <f>' RINCIAN PROG TAHUNAN'!Q26</f>
        <v/>
      </c>
      <c r="BA28" s="242" t="str">
        <f>' RINCIAN PROG TAHUNAN'!R26</f>
        <v/>
      </c>
      <c r="BB28" s="243" t="str">
        <f>' RINCIAN PROG TAHUNAN'!S26</f>
        <v/>
      </c>
      <c r="BC28" s="242" t="str">
        <f>' RINCIAN PROG TAHUNAN'!T26</f>
        <v/>
      </c>
      <c r="BD28" s="243" t="str">
        <f>' RINCIAN PROG TAHUNAN'!U26</f>
        <v/>
      </c>
      <c r="BE28" s="242" t="str">
        <f>' RINCIAN PROG TAHUNAN'!V26</f>
        <v/>
      </c>
      <c r="BG28" s="242" t="str">
        <f t="shared" si="6"/>
        <v/>
      </c>
      <c r="BH28" s="242" t="str">
        <f t="shared" si="14"/>
        <v/>
      </c>
      <c r="BJ28" s="242" t="str">
        <f>' RINCIAN PROG TAHUNAN'!Y26</f>
        <v/>
      </c>
      <c r="BK28" s="243" t="str">
        <f>' RINCIAN PROG TAHUNAN'!Z26</f>
        <v/>
      </c>
      <c r="BL28" s="243" t="str">
        <f>' RINCIAN PROG TAHUNAN'!AA26</f>
        <v/>
      </c>
      <c r="BM28" s="242" t="str">
        <f>' RINCIAN PROG TAHUNAN'!AB26</f>
        <v/>
      </c>
      <c r="BN28" s="243" t="str">
        <f>' RINCIAN PROG TAHUNAN'!AC26</f>
        <v/>
      </c>
      <c r="BO28" s="242" t="str">
        <f>' RINCIAN PROG TAHUNAN'!AD26</f>
        <v/>
      </c>
      <c r="BP28" s="242" t="str">
        <f t="shared" si="7"/>
        <v/>
      </c>
      <c r="BQ28" s="243" t="str">
        <f t="shared" si="8"/>
        <v/>
      </c>
      <c r="BR28" s="243" t="str">
        <f t="shared" si="9"/>
        <v/>
      </c>
      <c r="BS28" s="242" t="str">
        <f t="shared" si="10"/>
        <v/>
      </c>
      <c r="BT28" s="243" t="str">
        <f t="shared" si="11"/>
        <v/>
      </c>
      <c r="BU28" s="242" t="str">
        <f t="shared" si="12"/>
        <v/>
      </c>
      <c r="BV28" s="242" t="str">
        <f t="shared" si="15"/>
        <v/>
      </c>
      <c r="BW28" s="242" t="str">
        <f t="shared" si="16"/>
        <v/>
      </c>
      <c r="BX28" s="243" t="str">
        <f t="shared" si="17"/>
        <v/>
      </c>
      <c r="BY28" s="242" t="str">
        <f t="shared" si="18"/>
        <v/>
      </c>
      <c r="BZ28" s="243" t="str">
        <f t="shared" si="19"/>
        <v/>
      </c>
      <c r="CA28" s="242" t="str">
        <f t="shared" si="20"/>
        <v/>
      </c>
      <c r="CB28" s="249"/>
      <c r="CC28" s="249"/>
      <c r="CD28" s="249"/>
      <c r="CE28" s="249"/>
      <c r="CF28" s="249"/>
      <c r="CG28" s="249"/>
      <c r="CH28" s="249"/>
      <c r="CI28" s="249"/>
      <c r="CJ28" s="249"/>
      <c r="CK28" s="249"/>
      <c r="CL28" s="249"/>
      <c r="CM28" s="249"/>
      <c r="CN28" s="249"/>
      <c r="CO28" s="249"/>
    </row>
    <row r="29" spans="2:93" ht="66.75" customHeight="1" x14ac:dyDescent="0.2">
      <c r="B29" s="212" t="str">
        <f t="shared" si="21"/>
        <v/>
      </c>
      <c r="C29" s="212" t="str">
        <f t="shared" si="0"/>
        <v/>
      </c>
      <c r="D29" s="213" t="str">
        <f t="shared" si="1"/>
        <v/>
      </c>
      <c r="E29" s="212" t="str">
        <f t="shared" si="2"/>
        <v/>
      </c>
      <c r="F29" s="213" t="str">
        <f t="shared" si="3"/>
        <v/>
      </c>
      <c r="G29" s="160"/>
      <c r="H29" s="160"/>
      <c r="I29" s="16"/>
      <c r="J29" s="16"/>
      <c r="K29" s="160" t="str">
        <f t="shared" si="4"/>
        <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206"/>
      <c r="AN29" s="252"/>
      <c r="AO29" s="252"/>
      <c r="AP29" s="252"/>
      <c r="AQ29" s="252"/>
      <c r="AR29" s="252"/>
      <c r="AS29" s="252"/>
      <c r="AT29" s="252"/>
      <c r="AU29" s="252"/>
      <c r="AV29" s="252"/>
      <c r="AW29" s="242" t="str">
        <f>IFERROR(SMALL($AX$18:$AX$32,ROW(13:13)),"")</f>
        <v/>
      </c>
      <c r="AX29" s="242" t="str">
        <f t="shared" si="13"/>
        <v/>
      </c>
      <c r="AY29" s="242">
        <v>12</v>
      </c>
      <c r="AZ29" s="242" t="str">
        <f>' RINCIAN PROG TAHUNAN'!Q27</f>
        <v/>
      </c>
      <c r="BA29" s="242" t="str">
        <f>' RINCIAN PROG TAHUNAN'!R27</f>
        <v/>
      </c>
      <c r="BB29" s="243" t="str">
        <f>' RINCIAN PROG TAHUNAN'!S27</f>
        <v/>
      </c>
      <c r="BC29" s="242" t="str">
        <f>' RINCIAN PROG TAHUNAN'!T27</f>
        <v/>
      </c>
      <c r="BD29" s="243" t="str">
        <f>' RINCIAN PROG TAHUNAN'!U27</f>
        <v/>
      </c>
      <c r="BE29" s="242" t="str">
        <f>' RINCIAN PROG TAHUNAN'!V27</f>
        <v/>
      </c>
      <c r="BG29" s="242" t="str">
        <f>IFERROR(SMALL($BH$18:$BH$32,ROW(13:13)),"")</f>
        <v/>
      </c>
      <c r="BH29" s="242" t="str">
        <f t="shared" si="14"/>
        <v/>
      </c>
      <c r="BJ29" s="242" t="str">
        <f>' RINCIAN PROG TAHUNAN'!Y27</f>
        <v/>
      </c>
      <c r="BK29" s="243" t="str">
        <f>' RINCIAN PROG TAHUNAN'!Z27</f>
        <v/>
      </c>
      <c r="BL29" s="243" t="str">
        <f>' RINCIAN PROG TAHUNAN'!AA27</f>
        <v/>
      </c>
      <c r="BM29" s="242" t="str">
        <f>' RINCIAN PROG TAHUNAN'!AB27</f>
        <v/>
      </c>
      <c r="BN29" s="243" t="str">
        <f>' RINCIAN PROG TAHUNAN'!AC27</f>
        <v/>
      </c>
      <c r="BO29" s="242" t="str">
        <f>' RINCIAN PROG TAHUNAN'!AD27</f>
        <v/>
      </c>
      <c r="BP29" s="242" t="str">
        <f t="shared" si="7"/>
        <v/>
      </c>
      <c r="BQ29" s="243" t="str">
        <f t="shared" si="8"/>
        <v/>
      </c>
      <c r="BR29" s="243" t="str">
        <f t="shared" si="9"/>
        <v/>
      </c>
      <c r="BS29" s="242" t="str">
        <f t="shared" si="10"/>
        <v/>
      </c>
      <c r="BT29" s="243" t="str">
        <f t="shared" si="11"/>
        <v/>
      </c>
      <c r="BU29" s="242" t="str">
        <f t="shared" si="12"/>
        <v/>
      </c>
      <c r="BV29" s="242" t="str">
        <f t="shared" si="15"/>
        <v/>
      </c>
      <c r="BW29" s="242" t="str">
        <f t="shared" si="16"/>
        <v/>
      </c>
      <c r="BX29" s="243" t="str">
        <f t="shared" si="17"/>
        <v/>
      </c>
      <c r="BY29" s="242" t="str">
        <f t="shared" si="18"/>
        <v/>
      </c>
      <c r="BZ29" s="243" t="str">
        <f t="shared" si="19"/>
        <v/>
      </c>
      <c r="CA29" s="242" t="str">
        <f t="shared" si="20"/>
        <v/>
      </c>
      <c r="CB29" s="249"/>
      <c r="CC29" s="249"/>
      <c r="CD29" s="249"/>
      <c r="CE29" s="249"/>
      <c r="CF29" s="249"/>
      <c r="CG29" s="249"/>
      <c r="CH29" s="249"/>
      <c r="CI29" s="249"/>
      <c r="CJ29" s="249"/>
      <c r="CK29" s="249"/>
      <c r="CL29" s="249"/>
      <c r="CM29" s="249"/>
      <c r="CN29" s="249"/>
      <c r="CO29" s="249"/>
    </row>
    <row r="30" spans="2:93" ht="66.75" customHeight="1" x14ac:dyDescent="0.2">
      <c r="B30" s="212" t="str">
        <f t="shared" si="21"/>
        <v/>
      </c>
      <c r="C30" s="212" t="str">
        <f t="shared" si="0"/>
        <v/>
      </c>
      <c r="D30" s="213" t="str">
        <f t="shared" si="1"/>
        <v/>
      </c>
      <c r="E30" s="212" t="str">
        <f t="shared" si="2"/>
        <v/>
      </c>
      <c r="F30" s="213" t="str">
        <f t="shared" si="3"/>
        <v/>
      </c>
      <c r="G30" s="160"/>
      <c r="H30" s="160"/>
      <c r="I30" s="16"/>
      <c r="J30" s="16"/>
      <c r="K30" s="160" t="str">
        <f t="shared" si="4"/>
        <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206"/>
      <c r="AN30" s="252"/>
      <c r="AO30" s="252"/>
      <c r="AP30" s="252"/>
      <c r="AQ30" s="252"/>
      <c r="AR30" s="252"/>
      <c r="AS30" s="252"/>
      <c r="AT30" s="252"/>
      <c r="AU30" s="252"/>
      <c r="AV30" s="252"/>
      <c r="AW30" s="242" t="str">
        <f>IFERROR(SMALL($AX$18:$AX$32,ROW(14:14)),"")</f>
        <v/>
      </c>
      <c r="AX30" s="242" t="str">
        <f t="shared" si="13"/>
        <v/>
      </c>
      <c r="AY30" s="242">
        <v>13</v>
      </c>
      <c r="AZ30" s="242" t="str">
        <f>' RINCIAN PROG TAHUNAN'!Q28</f>
        <v/>
      </c>
      <c r="BA30" s="242" t="str">
        <f>' RINCIAN PROG TAHUNAN'!R28</f>
        <v/>
      </c>
      <c r="BB30" s="243" t="str">
        <f>' RINCIAN PROG TAHUNAN'!S28</f>
        <v/>
      </c>
      <c r="BC30" s="242" t="str">
        <f>' RINCIAN PROG TAHUNAN'!T28</f>
        <v/>
      </c>
      <c r="BD30" s="243" t="str">
        <f>' RINCIAN PROG TAHUNAN'!U28</f>
        <v/>
      </c>
      <c r="BE30" s="242" t="str">
        <f>' RINCIAN PROG TAHUNAN'!V28</f>
        <v/>
      </c>
      <c r="BG30" s="242" t="str">
        <f>IFERROR(SMALL($BH$18:$BH$32,ROW(14:14)),"")</f>
        <v/>
      </c>
      <c r="BH30" s="242" t="str">
        <f t="shared" si="14"/>
        <v/>
      </c>
      <c r="BJ30" s="242" t="str">
        <f>' RINCIAN PROG TAHUNAN'!Y28</f>
        <v/>
      </c>
      <c r="BK30" s="243" t="str">
        <f>' RINCIAN PROG TAHUNAN'!Z28</f>
        <v/>
      </c>
      <c r="BL30" s="243" t="str">
        <f>' RINCIAN PROG TAHUNAN'!AA28</f>
        <v/>
      </c>
      <c r="BM30" s="242" t="str">
        <f>' RINCIAN PROG TAHUNAN'!AB28</f>
        <v/>
      </c>
      <c r="BN30" s="243" t="str">
        <f>' RINCIAN PROG TAHUNAN'!AC28</f>
        <v/>
      </c>
      <c r="BO30" s="242" t="str">
        <f>' RINCIAN PROG TAHUNAN'!AD28</f>
        <v/>
      </c>
      <c r="BP30" s="242" t="str">
        <f t="shared" si="7"/>
        <v/>
      </c>
      <c r="BQ30" s="243" t="str">
        <f t="shared" si="8"/>
        <v/>
      </c>
      <c r="BR30" s="243" t="str">
        <f t="shared" si="9"/>
        <v/>
      </c>
      <c r="BS30" s="242" t="str">
        <f t="shared" si="10"/>
        <v/>
      </c>
      <c r="BT30" s="243" t="str">
        <f t="shared" si="11"/>
        <v/>
      </c>
      <c r="BU30" s="242" t="str">
        <f t="shared" si="12"/>
        <v/>
      </c>
      <c r="BV30" s="242" t="str">
        <f t="shared" si="15"/>
        <v/>
      </c>
      <c r="BW30" s="242" t="str">
        <f t="shared" si="16"/>
        <v/>
      </c>
      <c r="BX30" s="243" t="str">
        <f t="shared" si="17"/>
        <v/>
      </c>
      <c r="BY30" s="242" t="str">
        <f t="shared" si="18"/>
        <v/>
      </c>
      <c r="BZ30" s="243" t="str">
        <f t="shared" si="19"/>
        <v/>
      </c>
      <c r="CA30" s="242" t="str">
        <f t="shared" si="20"/>
        <v/>
      </c>
      <c r="CB30" s="249"/>
      <c r="CC30" s="249"/>
      <c r="CD30" s="249"/>
      <c r="CE30" s="249"/>
      <c r="CF30" s="249"/>
      <c r="CG30" s="249"/>
      <c r="CH30" s="249"/>
      <c r="CI30" s="249"/>
      <c r="CJ30" s="249"/>
      <c r="CK30" s="249"/>
      <c r="CL30" s="249"/>
      <c r="CM30" s="249"/>
      <c r="CN30" s="249"/>
      <c r="CO30" s="249"/>
    </row>
    <row r="31" spans="2:93" ht="66.75" customHeight="1" x14ac:dyDescent="0.2">
      <c r="B31" s="212" t="str">
        <f t="shared" si="21"/>
        <v/>
      </c>
      <c r="C31" s="212" t="str">
        <f t="shared" si="0"/>
        <v/>
      </c>
      <c r="D31" s="213" t="str">
        <f t="shared" si="1"/>
        <v/>
      </c>
      <c r="E31" s="212" t="str">
        <f t="shared" si="2"/>
        <v/>
      </c>
      <c r="F31" s="213" t="str">
        <f t="shared" si="3"/>
        <v/>
      </c>
      <c r="G31" s="160"/>
      <c r="H31" s="160"/>
      <c r="I31" s="16"/>
      <c r="J31" s="16"/>
      <c r="K31" s="160" t="str">
        <f t="shared" si="4"/>
        <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206"/>
      <c r="AN31" s="252"/>
      <c r="AO31" s="252"/>
      <c r="AP31" s="252"/>
      <c r="AQ31" s="252"/>
      <c r="AR31" s="252"/>
      <c r="AS31" s="252"/>
      <c r="AT31" s="252"/>
      <c r="AU31" s="252"/>
      <c r="AV31" s="252"/>
      <c r="AW31" s="242" t="str">
        <f>IFERROR(SMALL($AX$18:$AX$32,ROW(15:15)),"")</f>
        <v/>
      </c>
      <c r="AX31" s="242" t="str">
        <f t="shared" si="13"/>
        <v/>
      </c>
      <c r="AY31" s="242">
        <v>14</v>
      </c>
      <c r="AZ31" s="242" t="str">
        <f>' RINCIAN PROG TAHUNAN'!Q29</f>
        <v/>
      </c>
      <c r="BA31" s="242" t="str">
        <f>' RINCIAN PROG TAHUNAN'!R29</f>
        <v/>
      </c>
      <c r="BB31" s="243" t="str">
        <f>' RINCIAN PROG TAHUNAN'!S29</f>
        <v/>
      </c>
      <c r="BC31" s="242" t="str">
        <f>' RINCIAN PROG TAHUNAN'!T29</f>
        <v/>
      </c>
      <c r="BD31" s="243" t="str">
        <f>' RINCIAN PROG TAHUNAN'!U29</f>
        <v/>
      </c>
      <c r="BE31" s="242" t="str">
        <f>' RINCIAN PROG TAHUNAN'!V29</f>
        <v/>
      </c>
      <c r="BG31" s="242" t="str">
        <f>IFERROR(SMALL($BH$18:$BH$32,ROW(15:15)),"")</f>
        <v/>
      </c>
      <c r="BH31" s="242" t="str">
        <f t="shared" si="14"/>
        <v/>
      </c>
      <c r="BJ31" s="242" t="str">
        <f>' RINCIAN PROG TAHUNAN'!Y29</f>
        <v/>
      </c>
      <c r="BK31" s="243" t="str">
        <f>' RINCIAN PROG TAHUNAN'!Z29</f>
        <v/>
      </c>
      <c r="BL31" s="243" t="str">
        <f>' RINCIAN PROG TAHUNAN'!AA29</f>
        <v/>
      </c>
      <c r="BM31" s="242" t="str">
        <f>' RINCIAN PROG TAHUNAN'!AB29</f>
        <v/>
      </c>
      <c r="BN31" s="243" t="str">
        <f>' RINCIAN PROG TAHUNAN'!AC29</f>
        <v/>
      </c>
      <c r="BO31" s="242" t="str">
        <f>' RINCIAN PROG TAHUNAN'!AD29</f>
        <v/>
      </c>
      <c r="BP31" s="242" t="str">
        <f t="shared" si="7"/>
        <v/>
      </c>
      <c r="BQ31" s="243" t="str">
        <f t="shared" si="8"/>
        <v/>
      </c>
      <c r="BR31" s="243" t="str">
        <f t="shared" si="9"/>
        <v/>
      </c>
      <c r="BS31" s="242" t="str">
        <f t="shared" si="10"/>
        <v/>
      </c>
      <c r="BT31" s="243" t="str">
        <f t="shared" si="11"/>
        <v/>
      </c>
      <c r="BU31" s="242" t="str">
        <f t="shared" si="12"/>
        <v/>
      </c>
      <c r="BV31" s="242" t="str">
        <f t="shared" si="15"/>
        <v/>
      </c>
      <c r="BW31" s="242" t="str">
        <f t="shared" si="16"/>
        <v/>
      </c>
      <c r="BX31" s="243" t="str">
        <f t="shared" si="17"/>
        <v/>
      </c>
      <c r="BY31" s="242" t="str">
        <f t="shared" si="18"/>
        <v/>
      </c>
      <c r="BZ31" s="243" t="str">
        <f t="shared" si="19"/>
        <v/>
      </c>
      <c r="CA31" s="242" t="str">
        <f t="shared" si="20"/>
        <v/>
      </c>
      <c r="CB31" s="249"/>
      <c r="CC31" s="249"/>
      <c r="CD31" s="249"/>
      <c r="CE31" s="249"/>
      <c r="CF31" s="249"/>
      <c r="CG31" s="249"/>
      <c r="CH31" s="249"/>
      <c r="CI31" s="249"/>
      <c r="CJ31" s="249"/>
      <c r="CK31" s="249"/>
      <c r="CL31" s="249"/>
      <c r="CM31" s="249"/>
      <c r="CN31" s="249"/>
      <c r="CO31" s="249"/>
    </row>
    <row r="32" spans="2:93" ht="66.75" customHeight="1" x14ac:dyDescent="0.2">
      <c r="B32" s="221" t="str">
        <f t="shared" si="21"/>
        <v/>
      </c>
      <c r="C32" s="212" t="str">
        <f t="shared" si="0"/>
        <v/>
      </c>
      <c r="D32" s="213" t="str">
        <f t="shared" si="1"/>
        <v/>
      </c>
      <c r="E32" s="212" t="str">
        <f t="shared" si="2"/>
        <v/>
      </c>
      <c r="F32" s="213" t="str">
        <f t="shared" si="3"/>
        <v/>
      </c>
      <c r="G32" s="160"/>
      <c r="H32" s="160"/>
      <c r="I32" s="223"/>
      <c r="J32" s="223"/>
      <c r="K32" s="160" t="str">
        <f t="shared" si="4"/>
        <v/>
      </c>
      <c r="L32" s="223"/>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206"/>
      <c r="AN32" s="252"/>
      <c r="AO32" s="252"/>
      <c r="AP32" s="252"/>
      <c r="AQ32" s="252"/>
      <c r="AR32" s="252"/>
      <c r="AS32" s="252"/>
      <c r="AT32" s="252"/>
      <c r="AU32" s="252"/>
      <c r="AV32" s="252"/>
      <c r="AW32" s="242" t="str">
        <f>IFERROR(SMALL($AX$18:$AX$32,ROW(16:16)),"")</f>
        <v/>
      </c>
      <c r="AX32" s="242" t="str">
        <f t="shared" si="13"/>
        <v/>
      </c>
      <c r="AY32" s="242">
        <v>15</v>
      </c>
      <c r="AZ32" s="242" t="str">
        <f>' RINCIAN PROG TAHUNAN'!Q30</f>
        <v/>
      </c>
      <c r="BA32" s="242" t="str">
        <f>' RINCIAN PROG TAHUNAN'!R30</f>
        <v/>
      </c>
      <c r="BB32" s="243" t="str">
        <f>' RINCIAN PROG TAHUNAN'!S30</f>
        <v/>
      </c>
      <c r="BC32" s="242" t="str">
        <f>' RINCIAN PROG TAHUNAN'!T30</f>
        <v/>
      </c>
      <c r="BD32" s="243" t="str">
        <f>' RINCIAN PROG TAHUNAN'!U30</f>
        <v/>
      </c>
      <c r="BE32" s="242" t="str">
        <f>' RINCIAN PROG TAHUNAN'!V30</f>
        <v/>
      </c>
      <c r="BG32" s="242" t="str">
        <f>IFERROR(SMALL($BH$18:$BH$32,ROW(16:16)),"")</f>
        <v/>
      </c>
      <c r="BH32" s="242" t="str">
        <f t="shared" si="14"/>
        <v/>
      </c>
      <c r="BJ32" s="242" t="str">
        <f>' RINCIAN PROG TAHUNAN'!Y30</f>
        <v/>
      </c>
      <c r="BK32" s="243" t="str">
        <f>' RINCIAN PROG TAHUNAN'!Z30</f>
        <v/>
      </c>
      <c r="BL32" s="243" t="str">
        <f>' RINCIAN PROG TAHUNAN'!AA30</f>
        <v/>
      </c>
      <c r="BM32" s="242" t="str">
        <f>' RINCIAN PROG TAHUNAN'!AB30</f>
        <v/>
      </c>
      <c r="BN32" s="243" t="str">
        <f>' RINCIAN PROG TAHUNAN'!AC30</f>
        <v/>
      </c>
      <c r="BO32" s="242" t="str">
        <f>' RINCIAN PROG TAHUNAN'!AD30</f>
        <v/>
      </c>
      <c r="BP32" s="242" t="str">
        <f t="shared" si="7"/>
        <v/>
      </c>
      <c r="BQ32" s="243" t="str">
        <f t="shared" si="8"/>
        <v/>
      </c>
      <c r="BR32" s="243" t="str">
        <f t="shared" si="9"/>
        <v/>
      </c>
      <c r="BS32" s="242" t="str">
        <f t="shared" si="10"/>
        <v/>
      </c>
      <c r="BT32" s="243" t="str">
        <f t="shared" si="11"/>
        <v/>
      </c>
      <c r="BU32" s="242" t="str">
        <f t="shared" si="12"/>
        <v/>
      </c>
      <c r="BV32" s="242" t="str">
        <f t="shared" si="15"/>
        <v/>
      </c>
      <c r="BW32" s="242" t="str">
        <f t="shared" si="16"/>
        <v/>
      </c>
      <c r="BX32" s="243" t="str">
        <f t="shared" si="17"/>
        <v/>
      </c>
      <c r="BY32" s="242" t="str">
        <f t="shared" si="18"/>
        <v/>
      </c>
      <c r="BZ32" s="243" t="str">
        <f t="shared" si="19"/>
        <v/>
      </c>
      <c r="CA32" s="242" t="str">
        <f t="shared" si="20"/>
        <v/>
      </c>
      <c r="CB32" s="249"/>
      <c r="CC32" s="249"/>
      <c r="CD32" s="249"/>
      <c r="CE32" s="249"/>
      <c r="CF32" s="249"/>
      <c r="CG32" s="249"/>
      <c r="CH32" s="249"/>
      <c r="CI32" s="249"/>
      <c r="CJ32" s="249"/>
      <c r="CK32" s="249"/>
      <c r="CL32" s="249"/>
      <c r="CM32" s="249"/>
      <c r="CN32" s="249"/>
      <c r="CO32" s="249"/>
    </row>
    <row r="33" spans="3:93" x14ac:dyDescent="0.2">
      <c r="AZ33" s="242" t="str">
        <f>' RINCIAN PROG TAHUNAN'!Q31</f>
        <v/>
      </c>
      <c r="BA33" s="242" t="str">
        <f>' RINCIAN PROG TAHUNAN'!R31</f>
        <v/>
      </c>
      <c r="BB33" s="243" t="str">
        <f>' RINCIAN PROG TAHUNAN'!S31</f>
        <v/>
      </c>
      <c r="BC33" s="242" t="str">
        <f>' RINCIAN PROG TAHUNAN'!T31</f>
        <v/>
      </c>
      <c r="BD33" s="243" t="str">
        <f>' RINCIAN PROG TAHUNAN'!U31</f>
        <v/>
      </c>
      <c r="BJ33" s="242" t="str">
        <f>' RINCIAN PROG TAHUNAN'!Y31</f>
        <v/>
      </c>
      <c r="BK33" s="243" t="str">
        <f>' RINCIAN PROG TAHUNAN'!Z31</f>
        <v/>
      </c>
      <c r="BL33" s="243" t="str">
        <f>' RINCIAN PROG TAHUNAN'!AA31</f>
        <v/>
      </c>
      <c r="BM33" s="242" t="str">
        <f>' RINCIAN PROG TAHUNAN'!AB31</f>
        <v/>
      </c>
      <c r="BN33" s="243" t="str">
        <f>' RINCIAN PROG TAHUNAN'!AC31</f>
        <v/>
      </c>
      <c r="BO33" s="242"/>
      <c r="BP33" s="242"/>
      <c r="BQ33" s="243"/>
      <c r="BR33" s="243"/>
      <c r="BS33" s="242"/>
      <c r="BT33" s="243"/>
      <c r="BU33" s="242"/>
      <c r="BV33" s="242"/>
      <c r="BW33" s="242"/>
      <c r="BX33" s="243"/>
      <c r="BY33" s="242"/>
      <c r="BZ33" s="243"/>
      <c r="CA33" s="242"/>
      <c r="CB33" s="249"/>
      <c r="CC33" s="249"/>
      <c r="CD33" s="249"/>
      <c r="CE33" s="249"/>
      <c r="CF33" s="249"/>
      <c r="CG33" s="249"/>
      <c r="CH33" s="249"/>
      <c r="CI33" s="249"/>
      <c r="CJ33" s="249"/>
      <c r="CK33" s="249"/>
      <c r="CL33" s="249"/>
      <c r="CM33" s="249"/>
      <c r="CN33" s="249"/>
      <c r="CO33" s="249"/>
    </row>
    <row r="34" spans="3:93" x14ac:dyDescent="0.2">
      <c r="AZ34" s="242" t="str">
        <f>' RINCIAN PROG TAHUNAN'!Q32</f>
        <v/>
      </c>
      <c r="BA34" s="242" t="str">
        <f>' RINCIAN PROG TAHUNAN'!R32</f>
        <v/>
      </c>
      <c r="BB34" s="243" t="str">
        <f>' RINCIAN PROG TAHUNAN'!S32</f>
        <v/>
      </c>
      <c r="BC34" s="242" t="str">
        <f>' RINCIAN PROG TAHUNAN'!T32</f>
        <v/>
      </c>
      <c r="BD34" s="243" t="str">
        <f>' RINCIAN PROG TAHUNAN'!U32</f>
        <v/>
      </c>
      <c r="BJ34" s="242" t="str">
        <f>' RINCIAN PROG TAHUNAN'!Y32</f>
        <v/>
      </c>
      <c r="BK34" s="243" t="str">
        <f>' RINCIAN PROG TAHUNAN'!Z32</f>
        <v/>
      </c>
      <c r="BL34" s="243" t="str">
        <f>' RINCIAN PROG TAHUNAN'!AA32</f>
        <v/>
      </c>
      <c r="BM34" s="242" t="str">
        <f>' RINCIAN PROG TAHUNAN'!AB32</f>
        <v/>
      </c>
      <c r="BN34" s="243" t="str">
        <f>' RINCIAN PROG TAHUNAN'!AC32</f>
        <v/>
      </c>
      <c r="BO34" s="242"/>
      <c r="BP34" s="242"/>
      <c r="BQ34" s="243"/>
      <c r="BR34" s="243"/>
      <c r="BS34" s="242"/>
      <c r="BT34" s="243"/>
      <c r="BU34" s="242"/>
      <c r="BV34" s="242"/>
      <c r="BW34" s="242"/>
      <c r="BX34" s="243"/>
      <c r="BY34" s="242"/>
      <c r="BZ34" s="243"/>
      <c r="CA34" s="242"/>
      <c r="CB34" s="249"/>
      <c r="CC34" s="249"/>
      <c r="CD34" s="249"/>
      <c r="CE34" s="249"/>
      <c r="CF34" s="249"/>
      <c r="CG34" s="249"/>
      <c r="CH34" s="249"/>
      <c r="CI34" s="249"/>
      <c r="CJ34" s="249"/>
      <c r="CK34" s="249"/>
      <c r="CL34" s="249"/>
      <c r="CM34" s="249"/>
      <c r="CN34" s="249"/>
      <c r="CO34" s="249"/>
    </row>
    <row r="35" spans="3:93" x14ac:dyDescent="0.2">
      <c r="C35" t="str">
        <f>IF('DATA AWAL'!$D$13="","","Mengetahui,")</f>
        <v>Mengetahui,</v>
      </c>
      <c r="I35" t="str">
        <f>IF('DATA AWAL'!$D$11="","",'DATA AWAL'!$D$11&amp;", "&amp;'DATA AWAL'!$D$12)</f>
        <v>Purwokerto, 17 Juli 2017</v>
      </c>
      <c r="N35" s="239" t="str">
        <f>IF('DATA AWAL'!$D$11="","",'DATA AWAL'!$D$11&amp;", "&amp;'DATA AWAL'!$D$12)</f>
        <v>Purwokerto, 17 Juli 2017</v>
      </c>
      <c r="AZ35" s="242" t="str">
        <f>' RINCIAN PROG TAHUNAN'!Q33</f>
        <v/>
      </c>
      <c r="BA35" s="242" t="str">
        <f>' RINCIAN PROG TAHUNAN'!R33</f>
        <v/>
      </c>
      <c r="BB35" s="243" t="str">
        <f>' RINCIAN PROG TAHUNAN'!S33</f>
        <v/>
      </c>
      <c r="BC35" s="242" t="str">
        <f>' RINCIAN PROG TAHUNAN'!T33</f>
        <v/>
      </c>
      <c r="BD35" s="243" t="str">
        <f>' RINCIAN PROG TAHUNAN'!U33</f>
        <v/>
      </c>
      <c r="BJ35" s="242" t="str">
        <f>' RINCIAN PROG TAHUNAN'!Y33</f>
        <v/>
      </c>
      <c r="BK35" s="243" t="str">
        <f>' RINCIAN PROG TAHUNAN'!Z33</f>
        <v/>
      </c>
      <c r="BL35" s="243" t="str">
        <f>' RINCIAN PROG TAHUNAN'!AA33</f>
        <v/>
      </c>
      <c r="BM35" s="242" t="str">
        <f>' RINCIAN PROG TAHUNAN'!AB33</f>
        <v/>
      </c>
      <c r="BN35" s="243" t="str">
        <f>' RINCIAN PROG TAHUNAN'!AC33</f>
        <v/>
      </c>
      <c r="BO35" s="249"/>
      <c r="BP35" s="242" t="str">
        <f t="shared" ref="BP35:BP47" si="22">IF(AW35="","",VLOOKUP($AW35,$AZ$18:$BD$47,2,FALSE))</f>
        <v/>
      </c>
      <c r="BQ35" s="243" t="str">
        <f t="shared" ref="BQ35:BQ47" si="23">IF(AW35="","",VLOOKUP($AW35,$AZ$18:$BD$47,3,FALSE))</f>
        <v/>
      </c>
      <c r="BR35" s="242" t="str">
        <f t="shared" ref="BR35:BR47" si="24">IF(AW35="","",VLOOKUP($AW35,$AZ$18:$BD$47,4,FALSE))</f>
        <v/>
      </c>
      <c r="BS35" s="242" t="str">
        <f t="shared" ref="BS35:BS47" si="25">IF(AW35="","",VLOOKUP($AW35,$AZ$18:$BD$47,5,FALSE))</f>
        <v/>
      </c>
      <c r="BT35" s="242"/>
      <c r="BU35" s="242"/>
      <c r="BV35" s="242"/>
      <c r="BW35" s="242"/>
      <c r="BX35" s="242"/>
      <c r="BY35" s="242"/>
      <c r="BZ35" s="242"/>
      <c r="CA35" s="242"/>
      <c r="CB35" s="249"/>
      <c r="CC35" s="249"/>
      <c r="CD35" s="249"/>
      <c r="CE35" s="249"/>
      <c r="CF35" s="249"/>
      <c r="CG35" s="249"/>
      <c r="CH35" s="249"/>
      <c r="CI35" s="249"/>
      <c r="CJ35" s="249"/>
      <c r="CK35" s="249"/>
      <c r="CL35" s="249"/>
      <c r="CM35" s="249"/>
      <c r="CN35" s="249"/>
      <c r="CO35" s="249"/>
    </row>
    <row r="36" spans="3:93" x14ac:dyDescent="0.2">
      <c r="C36" s="340" t="str">
        <f>IF('DATA AWAL'!$D$13="","",'DATA AWAL'!$B$13&amp;" "&amp;'DATA AWAL'!$D$4&amp;" ,")</f>
        <v>KEPALA SEKOLAH SMAN 2 PURWOKERTO ,</v>
      </c>
      <c r="D36" s="340"/>
      <c r="E36" s="340"/>
      <c r="I36" t="str">
        <f>IF('DATA AWAL'!$B$5="","",'DATA AWAL'!$B$5&amp;" "&amp;'DATA AWAL'!$B$7&amp;" "&amp;'DATA AWAL'!$D$7&amp;",")</f>
        <v>GURU MATA PELAJARAN Pendidikan Pancasila dan Kewarganegaraan,</v>
      </c>
      <c r="N36" s="340" t="str">
        <f>IF('DATA AWAL'!$B$5="","",'DATA AWAL'!$B$5&amp;" "&amp;'DATA AWAL'!$B$7&amp;" "&amp;'DATA AWAL'!$D$7&amp;",")</f>
        <v>GURU MATA PELAJARAN Pendidikan Pancasila dan Kewarganegaraan,</v>
      </c>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Z36" s="242" t="str">
        <f>' RINCIAN PROG TAHUNAN'!Q34</f>
        <v/>
      </c>
      <c r="BA36" s="242" t="str">
        <f>' RINCIAN PROG TAHUNAN'!R34</f>
        <v/>
      </c>
      <c r="BB36" s="243" t="str">
        <f>' RINCIAN PROG TAHUNAN'!S34</f>
        <v/>
      </c>
      <c r="BC36" s="242" t="str">
        <f>' RINCIAN PROG TAHUNAN'!T34</f>
        <v/>
      </c>
      <c r="BD36" s="243" t="str">
        <f>' RINCIAN PROG TAHUNAN'!U34</f>
        <v/>
      </c>
      <c r="BJ36" s="242" t="str">
        <f>' RINCIAN PROG TAHUNAN'!Y34</f>
        <v/>
      </c>
      <c r="BK36" s="243" t="str">
        <f>' RINCIAN PROG TAHUNAN'!Z34</f>
        <v/>
      </c>
      <c r="BL36" s="243" t="str">
        <f>' RINCIAN PROG TAHUNAN'!AA34</f>
        <v/>
      </c>
      <c r="BM36" s="242" t="str">
        <f>' RINCIAN PROG TAHUNAN'!AB34</f>
        <v/>
      </c>
      <c r="BN36" s="243" t="str">
        <f>' RINCIAN PROG TAHUNAN'!AC34</f>
        <v/>
      </c>
      <c r="BO36" s="249"/>
      <c r="BP36" s="242" t="str">
        <f t="shared" si="22"/>
        <v/>
      </c>
      <c r="BQ36" s="243" t="str">
        <f t="shared" si="23"/>
        <v/>
      </c>
      <c r="BR36" s="242" t="str">
        <f t="shared" si="24"/>
        <v/>
      </c>
      <c r="BS36" s="242" t="str">
        <f t="shared" si="25"/>
        <v/>
      </c>
      <c r="BT36" s="242"/>
      <c r="BU36" s="242"/>
      <c r="BV36" s="242"/>
      <c r="BW36" s="242"/>
      <c r="BX36" s="242"/>
      <c r="BY36" s="242"/>
      <c r="BZ36" s="242"/>
      <c r="CA36" s="242"/>
      <c r="CB36" s="249"/>
      <c r="CC36" s="249"/>
      <c r="CD36" s="249"/>
      <c r="CE36" s="249"/>
      <c r="CF36" s="249"/>
      <c r="CG36" s="249"/>
      <c r="CH36" s="249"/>
      <c r="CI36" s="249"/>
      <c r="CJ36" s="249"/>
      <c r="CK36" s="249"/>
      <c r="CL36" s="249"/>
      <c r="CM36" s="249"/>
      <c r="CN36" s="249"/>
      <c r="CO36" s="249"/>
    </row>
    <row r="37" spans="3:93" x14ac:dyDescent="0.2">
      <c r="AZ37" s="242" t="str">
        <f>' RINCIAN PROG TAHUNAN'!Q35</f>
        <v/>
      </c>
      <c r="BA37" s="242" t="str">
        <f>' RINCIAN PROG TAHUNAN'!R35</f>
        <v/>
      </c>
      <c r="BB37" s="243" t="str">
        <f>' RINCIAN PROG TAHUNAN'!S35</f>
        <v/>
      </c>
      <c r="BC37" s="242" t="str">
        <f>' RINCIAN PROG TAHUNAN'!T35</f>
        <v/>
      </c>
      <c r="BD37" s="243" t="str">
        <f>' RINCIAN PROG TAHUNAN'!U35</f>
        <v/>
      </c>
      <c r="BJ37" s="242" t="str">
        <f>' RINCIAN PROG TAHUNAN'!Y35</f>
        <v/>
      </c>
      <c r="BK37" s="243" t="str">
        <f>' RINCIAN PROG TAHUNAN'!Z35</f>
        <v/>
      </c>
      <c r="BL37" s="243" t="str">
        <f>' RINCIAN PROG TAHUNAN'!AA35</f>
        <v/>
      </c>
      <c r="BM37" s="242" t="str">
        <f>' RINCIAN PROG TAHUNAN'!AB35</f>
        <v/>
      </c>
      <c r="BN37" s="243" t="str">
        <f>' RINCIAN PROG TAHUNAN'!AC35</f>
        <v/>
      </c>
      <c r="BO37" s="249"/>
      <c r="BP37" s="242" t="str">
        <f t="shared" si="22"/>
        <v/>
      </c>
      <c r="BQ37" s="243" t="str">
        <f t="shared" si="23"/>
        <v/>
      </c>
      <c r="BR37" s="242" t="str">
        <f t="shared" si="24"/>
        <v/>
      </c>
      <c r="BS37" s="242" t="str">
        <f t="shared" si="25"/>
        <v/>
      </c>
      <c r="BT37" s="242"/>
      <c r="BU37" s="242"/>
      <c r="BV37" s="242"/>
      <c r="BW37" s="242"/>
      <c r="BX37" s="242"/>
      <c r="BY37" s="242"/>
      <c r="BZ37" s="242"/>
      <c r="CA37" s="242"/>
      <c r="CB37" s="249"/>
      <c r="CC37" s="249"/>
      <c r="CD37" s="249"/>
      <c r="CE37" s="249"/>
      <c r="CF37" s="249"/>
      <c r="CG37" s="249"/>
      <c r="CH37" s="249"/>
      <c r="CI37" s="249"/>
      <c r="CJ37" s="249"/>
      <c r="CK37" s="249"/>
      <c r="CL37" s="249"/>
      <c r="CM37" s="249"/>
      <c r="CN37" s="249"/>
      <c r="CO37" s="249"/>
    </row>
    <row r="38" spans="3:93" x14ac:dyDescent="0.2">
      <c r="AZ38" s="242" t="str">
        <f>' RINCIAN PROG TAHUNAN'!Q36</f>
        <v/>
      </c>
      <c r="BA38" s="242" t="str">
        <f>' RINCIAN PROG TAHUNAN'!R36</f>
        <v/>
      </c>
      <c r="BB38" s="243" t="str">
        <f>' RINCIAN PROG TAHUNAN'!S36</f>
        <v/>
      </c>
      <c r="BC38" s="242" t="str">
        <f>' RINCIAN PROG TAHUNAN'!T36</f>
        <v/>
      </c>
      <c r="BD38" s="243" t="str">
        <f>' RINCIAN PROG TAHUNAN'!U36</f>
        <v/>
      </c>
      <c r="BJ38" s="242" t="str">
        <f>' RINCIAN PROG TAHUNAN'!Y36</f>
        <v/>
      </c>
      <c r="BK38" s="243" t="str">
        <f>' RINCIAN PROG TAHUNAN'!Z36</f>
        <v/>
      </c>
      <c r="BL38" s="243" t="str">
        <f>' RINCIAN PROG TAHUNAN'!AA36</f>
        <v/>
      </c>
      <c r="BM38" s="242" t="str">
        <f>' RINCIAN PROG TAHUNAN'!AB36</f>
        <v/>
      </c>
      <c r="BN38" s="243" t="str">
        <f>' RINCIAN PROG TAHUNAN'!AC36</f>
        <v/>
      </c>
      <c r="BO38" s="249"/>
      <c r="BP38" s="242" t="str">
        <f t="shared" si="22"/>
        <v/>
      </c>
      <c r="BQ38" s="243" t="str">
        <f t="shared" si="23"/>
        <v/>
      </c>
      <c r="BR38" s="242" t="str">
        <f t="shared" si="24"/>
        <v/>
      </c>
      <c r="BS38" s="242" t="str">
        <f t="shared" si="25"/>
        <v/>
      </c>
      <c r="BT38" s="242"/>
      <c r="BU38" s="242"/>
      <c r="BV38" s="242"/>
      <c r="BW38" s="242"/>
      <c r="BX38" s="242"/>
      <c r="BY38" s="242"/>
      <c r="BZ38" s="242"/>
      <c r="CA38" s="242"/>
      <c r="CB38" s="249"/>
      <c r="CC38" s="249"/>
      <c r="CD38" s="249"/>
      <c r="CE38" s="249"/>
      <c r="CF38" s="249"/>
      <c r="CG38" s="249"/>
      <c r="CH38" s="249"/>
      <c r="CI38" s="249"/>
      <c r="CJ38" s="249"/>
      <c r="CK38" s="249"/>
      <c r="CL38" s="249"/>
      <c r="CM38" s="249"/>
      <c r="CN38" s="249"/>
      <c r="CO38" s="249"/>
    </row>
    <row r="39" spans="3:93" x14ac:dyDescent="0.2">
      <c r="AZ39" s="242" t="str">
        <f>' RINCIAN PROG TAHUNAN'!Q37</f>
        <v/>
      </c>
      <c r="BA39" s="242" t="str">
        <f>' RINCIAN PROG TAHUNAN'!R37</f>
        <v/>
      </c>
      <c r="BB39" s="243" t="str">
        <f>' RINCIAN PROG TAHUNAN'!S37</f>
        <v/>
      </c>
      <c r="BC39" s="242" t="str">
        <f>' RINCIAN PROG TAHUNAN'!T37</f>
        <v/>
      </c>
      <c r="BD39" s="243" t="str">
        <f>' RINCIAN PROG TAHUNAN'!U37</f>
        <v/>
      </c>
      <c r="BJ39" s="242" t="str">
        <f>' RINCIAN PROG TAHUNAN'!Y37</f>
        <v/>
      </c>
      <c r="BK39" s="243" t="str">
        <f>' RINCIAN PROG TAHUNAN'!Z37</f>
        <v/>
      </c>
      <c r="BL39" s="243" t="str">
        <f>' RINCIAN PROG TAHUNAN'!AA37</f>
        <v/>
      </c>
      <c r="BM39" s="242" t="str">
        <f>' RINCIAN PROG TAHUNAN'!AB37</f>
        <v/>
      </c>
      <c r="BN39" s="243" t="str">
        <f>' RINCIAN PROG TAHUNAN'!AC37</f>
        <v/>
      </c>
      <c r="BO39" s="249"/>
      <c r="BP39" s="242" t="str">
        <f t="shared" si="22"/>
        <v/>
      </c>
      <c r="BQ39" s="243" t="str">
        <f t="shared" si="23"/>
        <v/>
      </c>
      <c r="BR39" s="242" t="str">
        <f t="shared" si="24"/>
        <v/>
      </c>
      <c r="BS39" s="242" t="str">
        <f t="shared" si="25"/>
        <v/>
      </c>
      <c r="BT39" s="242"/>
      <c r="BU39" s="242"/>
      <c r="BV39" s="242"/>
      <c r="BW39" s="242"/>
      <c r="BX39" s="242"/>
      <c r="BY39" s="242"/>
      <c r="BZ39" s="242"/>
      <c r="CA39" s="242"/>
      <c r="CB39" s="249"/>
      <c r="CC39" s="249"/>
      <c r="CD39" s="249"/>
      <c r="CE39" s="249"/>
      <c r="CF39" s="249"/>
      <c r="CG39" s="249"/>
      <c r="CH39" s="249"/>
      <c r="CI39" s="249"/>
      <c r="CJ39" s="249"/>
      <c r="CK39" s="249"/>
      <c r="CL39" s="249"/>
      <c r="CM39" s="249"/>
      <c r="CN39" s="249"/>
      <c r="CO39" s="249"/>
    </row>
    <row r="40" spans="3:93" x14ac:dyDescent="0.2">
      <c r="C40" t="str">
        <f>IF('DATA AWAL'!$D$13="","",'DATA AWAL'!$D$13)</f>
        <v>Drs. H. TOHAR, M.Si</v>
      </c>
      <c r="I40" t="str">
        <f>IF('DATA AWAL'!$D$5="","",'DATA AWAL'!$D$5)</f>
        <v>LANGGENG HADI P.</v>
      </c>
      <c r="N40" t="str">
        <f>IF('DATA AWAL'!$D$5="","",'DATA AWAL'!$D$5)</f>
        <v>LANGGENG HADI P.</v>
      </c>
      <c r="AZ40" s="242" t="str">
        <f>' RINCIAN PROG TAHUNAN'!Q38</f>
        <v/>
      </c>
      <c r="BA40" s="242" t="str">
        <f>' RINCIAN PROG TAHUNAN'!R38</f>
        <v/>
      </c>
      <c r="BB40" s="243" t="str">
        <f>' RINCIAN PROG TAHUNAN'!S38</f>
        <v/>
      </c>
      <c r="BC40" s="242" t="str">
        <f>' RINCIAN PROG TAHUNAN'!T38</f>
        <v/>
      </c>
      <c r="BD40" s="243" t="str">
        <f>' RINCIAN PROG TAHUNAN'!U38</f>
        <v/>
      </c>
      <c r="BJ40" s="242" t="str">
        <f>' RINCIAN PROG TAHUNAN'!Y38</f>
        <v/>
      </c>
      <c r="BK40" s="243" t="str">
        <f>' RINCIAN PROG TAHUNAN'!Z38</f>
        <v/>
      </c>
      <c r="BL40" s="243" t="str">
        <f>' RINCIAN PROG TAHUNAN'!AA38</f>
        <v/>
      </c>
      <c r="BM40" s="242" t="str">
        <f>' RINCIAN PROG TAHUNAN'!AB38</f>
        <v/>
      </c>
      <c r="BN40" s="243" t="str">
        <f>' RINCIAN PROG TAHUNAN'!AC38</f>
        <v/>
      </c>
      <c r="BO40" s="249"/>
      <c r="BP40" s="242" t="str">
        <f t="shared" si="22"/>
        <v/>
      </c>
      <c r="BQ40" s="243" t="str">
        <f t="shared" si="23"/>
        <v/>
      </c>
      <c r="BR40" s="242" t="str">
        <f t="shared" si="24"/>
        <v/>
      </c>
      <c r="BS40" s="242" t="str">
        <f t="shared" si="25"/>
        <v/>
      </c>
      <c r="BT40" s="242"/>
      <c r="BU40" s="242"/>
      <c r="BV40" s="242"/>
      <c r="BW40" s="242"/>
      <c r="BX40" s="242"/>
      <c r="BY40" s="242"/>
      <c r="BZ40" s="242"/>
      <c r="CA40" s="242"/>
      <c r="CB40" s="249"/>
      <c r="CC40" s="249"/>
      <c r="CD40" s="249"/>
      <c r="CE40" s="249"/>
      <c r="CF40" s="249"/>
      <c r="CG40" s="249"/>
      <c r="CH40" s="249"/>
      <c r="CI40" s="249"/>
      <c r="CJ40" s="249"/>
      <c r="CK40" s="249"/>
      <c r="CL40" s="249"/>
      <c r="CM40" s="249"/>
      <c r="CN40" s="249"/>
      <c r="CO40" s="249"/>
    </row>
    <row r="41" spans="3:93" x14ac:dyDescent="0.2">
      <c r="C41" t="str">
        <f>IF('DATA AWAL'!$D$14="","",'DATA AWAL'!$B$14&amp;". "&amp;'DATA AWAL'!$D$14)</f>
        <v>NIP. 196307101994121002</v>
      </c>
      <c r="I41" t="str">
        <f>IF('DATA AWAL'!$D$6="","",'DATA AWAL'!$B$6&amp;". "&amp;'DATA AWAL'!$D$6)</f>
        <v>NIP. 196906281992031006</v>
      </c>
      <c r="N41" t="str">
        <f>IF('DATA AWAL'!$D$6="","",'DATA AWAL'!$B$6&amp;". "&amp;'DATA AWAL'!$D$6)</f>
        <v>NIP. 196906281992031006</v>
      </c>
      <c r="AZ41" s="242" t="str">
        <f>' RINCIAN PROG TAHUNAN'!Q39</f>
        <v/>
      </c>
      <c r="BA41" s="242" t="str">
        <f>' RINCIAN PROG TAHUNAN'!R39</f>
        <v/>
      </c>
      <c r="BB41" s="243" t="str">
        <f>' RINCIAN PROG TAHUNAN'!S39</f>
        <v/>
      </c>
      <c r="BC41" s="242" t="str">
        <f>' RINCIAN PROG TAHUNAN'!T39</f>
        <v/>
      </c>
      <c r="BD41" s="243" t="str">
        <f>' RINCIAN PROG TAHUNAN'!U39</f>
        <v/>
      </c>
      <c r="BJ41" s="242" t="str">
        <f>' RINCIAN PROG TAHUNAN'!Y39</f>
        <v/>
      </c>
      <c r="BK41" s="243" t="str">
        <f>' RINCIAN PROG TAHUNAN'!Z39</f>
        <v/>
      </c>
      <c r="BL41" s="243" t="str">
        <f>' RINCIAN PROG TAHUNAN'!AA39</f>
        <v/>
      </c>
      <c r="BM41" s="242" t="str">
        <f>' RINCIAN PROG TAHUNAN'!AB39</f>
        <v/>
      </c>
      <c r="BN41" s="243" t="str">
        <f>' RINCIAN PROG TAHUNAN'!AC39</f>
        <v/>
      </c>
      <c r="BO41" s="249"/>
      <c r="BP41" s="242" t="str">
        <f t="shared" si="22"/>
        <v/>
      </c>
      <c r="BQ41" s="243" t="str">
        <f t="shared" si="23"/>
        <v/>
      </c>
      <c r="BR41" s="242" t="str">
        <f t="shared" si="24"/>
        <v/>
      </c>
      <c r="BS41" s="242" t="str">
        <f t="shared" si="25"/>
        <v/>
      </c>
      <c r="BT41" s="242"/>
      <c r="BU41" s="242"/>
      <c r="BV41" s="242"/>
      <c r="BW41" s="242"/>
      <c r="BX41" s="242"/>
      <c r="BY41" s="242"/>
      <c r="BZ41" s="242"/>
      <c r="CA41" s="242"/>
      <c r="CB41" s="249"/>
      <c r="CC41" s="249"/>
      <c r="CD41" s="249"/>
      <c r="CE41" s="249"/>
      <c r="CF41" s="249"/>
      <c r="CG41" s="249"/>
      <c r="CH41" s="249"/>
      <c r="CI41" s="249"/>
      <c r="CJ41" s="249"/>
      <c r="CK41" s="249"/>
      <c r="CL41" s="249"/>
      <c r="CM41" s="249"/>
      <c r="CN41" s="249"/>
      <c r="CO41" s="249"/>
    </row>
    <row r="42" spans="3:93" x14ac:dyDescent="0.2">
      <c r="AZ42" s="242" t="str">
        <f>' RINCIAN PROG TAHUNAN'!Q40</f>
        <v/>
      </c>
      <c r="BA42" s="242" t="str">
        <f>' RINCIAN PROG TAHUNAN'!R40</f>
        <v/>
      </c>
      <c r="BB42" s="243" t="str">
        <f>' RINCIAN PROG TAHUNAN'!S40</f>
        <v/>
      </c>
      <c r="BC42" s="242" t="str">
        <f>' RINCIAN PROG TAHUNAN'!T40</f>
        <v/>
      </c>
      <c r="BD42" s="243" t="str">
        <f>' RINCIAN PROG TAHUNAN'!U40</f>
        <v/>
      </c>
      <c r="BJ42" s="242" t="str">
        <f>' RINCIAN PROG TAHUNAN'!Y40</f>
        <v/>
      </c>
      <c r="BK42" s="243" t="str">
        <f>' RINCIAN PROG TAHUNAN'!Z40</f>
        <v/>
      </c>
      <c r="BL42" s="243" t="str">
        <f>' RINCIAN PROG TAHUNAN'!AA40</f>
        <v/>
      </c>
      <c r="BM42" s="242" t="str">
        <f>' RINCIAN PROG TAHUNAN'!AB40</f>
        <v/>
      </c>
      <c r="BN42" s="243" t="str">
        <f>' RINCIAN PROG TAHUNAN'!AC40</f>
        <v/>
      </c>
      <c r="BO42" s="249"/>
      <c r="BP42" s="242" t="str">
        <f t="shared" si="22"/>
        <v/>
      </c>
      <c r="BQ42" s="243" t="str">
        <f t="shared" si="23"/>
        <v/>
      </c>
      <c r="BR42" s="242" t="str">
        <f t="shared" si="24"/>
        <v/>
      </c>
      <c r="BS42" s="242" t="str">
        <f t="shared" si="25"/>
        <v/>
      </c>
      <c r="BT42" s="242"/>
      <c r="BU42" s="242"/>
      <c r="BV42" s="242"/>
      <c r="BW42" s="242"/>
      <c r="BX42" s="242"/>
      <c r="BY42" s="242"/>
      <c r="BZ42" s="242"/>
      <c r="CA42" s="242"/>
      <c r="CB42" s="249"/>
      <c r="CC42" s="249"/>
      <c r="CD42" s="249"/>
      <c r="CE42" s="249"/>
      <c r="CF42" s="249"/>
      <c r="CG42" s="249"/>
      <c r="CH42" s="249"/>
      <c r="CI42" s="249"/>
      <c r="CJ42" s="249"/>
      <c r="CK42" s="249"/>
      <c r="CL42" s="249"/>
      <c r="CM42" s="249"/>
      <c r="CN42" s="249"/>
      <c r="CO42" s="249"/>
    </row>
    <row r="43" spans="3:93" x14ac:dyDescent="0.2">
      <c r="AZ43" s="242" t="str">
        <f>' RINCIAN PROG TAHUNAN'!Q41</f>
        <v/>
      </c>
      <c r="BA43" s="242" t="str">
        <f>' RINCIAN PROG TAHUNAN'!R41</f>
        <v/>
      </c>
      <c r="BB43" s="243" t="str">
        <f>' RINCIAN PROG TAHUNAN'!S41</f>
        <v/>
      </c>
      <c r="BC43" s="242" t="str">
        <f>' RINCIAN PROG TAHUNAN'!T41</f>
        <v/>
      </c>
      <c r="BD43" s="243" t="str">
        <f>' RINCIAN PROG TAHUNAN'!U41</f>
        <v/>
      </c>
      <c r="BJ43" s="242" t="str">
        <f>' RINCIAN PROG TAHUNAN'!Y41</f>
        <v/>
      </c>
      <c r="BK43" s="243" t="str">
        <f>' RINCIAN PROG TAHUNAN'!Z41</f>
        <v/>
      </c>
      <c r="BL43" s="243" t="str">
        <f>' RINCIAN PROG TAHUNAN'!AA41</f>
        <v/>
      </c>
      <c r="BM43" s="242" t="str">
        <f>' RINCIAN PROG TAHUNAN'!AB41</f>
        <v/>
      </c>
      <c r="BN43" s="243" t="str">
        <f>' RINCIAN PROG TAHUNAN'!AC41</f>
        <v/>
      </c>
      <c r="BO43" s="249"/>
      <c r="BP43" s="242" t="str">
        <f t="shared" si="22"/>
        <v/>
      </c>
      <c r="BQ43" s="243" t="str">
        <f t="shared" si="23"/>
        <v/>
      </c>
      <c r="BR43" s="242" t="str">
        <f t="shared" si="24"/>
        <v/>
      </c>
      <c r="BS43" s="242" t="str">
        <f t="shared" si="25"/>
        <v/>
      </c>
      <c r="BT43" s="242"/>
      <c r="BU43" s="242"/>
      <c r="BV43" s="242"/>
      <c r="BW43" s="242"/>
      <c r="BX43" s="242"/>
      <c r="BY43" s="242"/>
      <c r="BZ43" s="242"/>
      <c r="CA43" s="242"/>
      <c r="CB43" s="249"/>
      <c r="CC43" s="249"/>
      <c r="CD43" s="249"/>
      <c r="CE43" s="249"/>
      <c r="CF43" s="249"/>
      <c r="CG43" s="249"/>
      <c r="CH43" s="249"/>
      <c r="CI43" s="249"/>
      <c r="CJ43" s="249"/>
      <c r="CK43" s="249"/>
      <c r="CL43" s="249"/>
      <c r="CM43" s="249"/>
      <c r="CN43" s="249"/>
      <c r="CO43" s="249"/>
    </row>
    <row r="44" spans="3:93" x14ac:dyDescent="0.2">
      <c r="AZ44" s="242" t="str">
        <f>' RINCIAN PROG TAHUNAN'!Q42</f>
        <v/>
      </c>
      <c r="BA44" s="242" t="str">
        <f>' RINCIAN PROG TAHUNAN'!R42</f>
        <v/>
      </c>
      <c r="BB44" s="243" t="str">
        <f>' RINCIAN PROG TAHUNAN'!S42</f>
        <v/>
      </c>
      <c r="BC44" s="242" t="str">
        <f>' RINCIAN PROG TAHUNAN'!T42</f>
        <v/>
      </c>
      <c r="BD44" s="243" t="str">
        <f>' RINCIAN PROG TAHUNAN'!U42</f>
        <v/>
      </c>
      <c r="BJ44" s="242" t="str">
        <f>' RINCIAN PROG TAHUNAN'!Y42</f>
        <v/>
      </c>
      <c r="BK44" s="243" t="str">
        <f>' RINCIAN PROG TAHUNAN'!Z42</f>
        <v/>
      </c>
      <c r="BL44" s="243" t="str">
        <f>' RINCIAN PROG TAHUNAN'!AA42</f>
        <v/>
      </c>
      <c r="BM44" s="242" t="str">
        <f>' RINCIAN PROG TAHUNAN'!AB42</f>
        <v/>
      </c>
      <c r="BN44" s="243" t="str">
        <f>' RINCIAN PROG TAHUNAN'!AC42</f>
        <v/>
      </c>
      <c r="BO44" s="249"/>
      <c r="BP44" s="242" t="str">
        <f t="shared" si="22"/>
        <v/>
      </c>
      <c r="BQ44" s="243" t="str">
        <f t="shared" si="23"/>
        <v/>
      </c>
      <c r="BR44" s="242" t="str">
        <f t="shared" si="24"/>
        <v/>
      </c>
      <c r="BS44" s="242" t="str">
        <f t="shared" si="25"/>
        <v/>
      </c>
      <c r="BT44" s="242"/>
      <c r="BU44" s="242"/>
      <c r="BV44" s="242"/>
      <c r="BW44" s="242"/>
      <c r="BX44" s="242"/>
      <c r="BY44" s="242"/>
      <c r="BZ44" s="242"/>
      <c r="CA44" s="242"/>
      <c r="CB44" s="249"/>
      <c r="CC44" s="249"/>
      <c r="CD44" s="249"/>
      <c r="CE44" s="249"/>
      <c r="CF44" s="249"/>
      <c r="CG44" s="249"/>
      <c r="CH44" s="249"/>
      <c r="CI44" s="249"/>
      <c r="CJ44" s="249"/>
      <c r="CK44" s="249"/>
      <c r="CL44" s="249"/>
      <c r="CM44" s="249"/>
      <c r="CN44" s="249"/>
      <c r="CO44" s="249"/>
    </row>
    <row r="45" spans="3:93" x14ac:dyDescent="0.2">
      <c r="AZ45" s="242" t="str">
        <f>' RINCIAN PROG TAHUNAN'!Q43</f>
        <v/>
      </c>
      <c r="BA45" s="242" t="str">
        <f>' RINCIAN PROG TAHUNAN'!R43</f>
        <v/>
      </c>
      <c r="BB45" s="243" t="str">
        <f>' RINCIAN PROG TAHUNAN'!S43</f>
        <v/>
      </c>
      <c r="BC45" s="242" t="str">
        <f>' RINCIAN PROG TAHUNAN'!T43</f>
        <v/>
      </c>
      <c r="BD45" s="243" t="str">
        <f>' RINCIAN PROG TAHUNAN'!U43</f>
        <v/>
      </c>
      <c r="BJ45" s="242" t="str">
        <f>' RINCIAN PROG TAHUNAN'!Y43</f>
        <v/>
      </c>
      <c r="BK45" s="243" t="str">
        <f>' RINCIAN PROG TAHUNAN'!Z43</f>
        <v/>
      </c>
      <c r="BL45" s="243" t="str">
        <f>' RINCIAN PROG TAHUNAN'!AA43</f>
        <v/>
      </c>
      <c r="BM45" s="242" t="str">
        <f>' RINCIAN PROG TAHUNAN'!AB43</f>
        <v/>
      </c>
      <c r="BN45" s="243" t="str">
        <f>' RINCIAN PROG TAHUNAN'!AC43</f>
        <v/>
      </c>
      <c r="BO45" s="249"/>
      <c r="BP45" s="242" t="str">
        <f t="shared" si="22"/>
        <v/>
      </c>
      <c r="BQ45" s="243" t="str">
        <f t="shared" si="23"/>
        <v/>
      </c>
      <c r="BR45" s="242" t="str">
        <f t="shared" si="24"/>
        <v/>
      </c>
      <c r="BS45" s="242" t="str">
        <f t="shared" si="25"/>
        <v/>
      </c>
      <c r="BT45" s="242"/>
      <c r="BU45" s="242"/>
      <c r="BV45" s="242"/>
      <c r="BW45" s="242"/>
      <c r="BX45" s="242"/>
      <c r="BY45" s="242"/>
      <c r="BZ45" s="242"/>
      <c r="CA45" s="242"/>
      <c r="CB45" s="249"/>
      <c r="CC45" s="249"/>
      <c r="CD45" s="249"/>
      <c r="CE45" s="249"/>
      <c r="CF45" s="249"/>
      <c r="CG45" s="249"/>
      <c r="CH45" s="249"/>
      <c r="CI45" s="249"/>
      <c r="CJ45" s="249"/>
      <c r="CK45" s="249"/>
      <c r="CL45" s="249"/>
      <c r="CM45" s="249"/>
      <c r="CN45" s="249"/>
      <c r="CO45" s="249"/>
    </row>
    <row r="46" spans="3:93" x14ac:dyDescent="0.2">
      <c r="AZ46" s="242" t="str">
        <f>' RINCIAN PROG TAHUNAN'!Q44</f>
        <v/>
      </c>
      <c r="BA46" s="242" t="str">
        <f>' RINCIAN PROG TAHUNAN'!R44</f>
        <v/>
      </c>
      <c r="BB46" s="243" t="str">
        <f>' RINCIAN PROG TAHUNAN'!S44</f>
        <v/>
      </c>
      <c r="BC46" s="242" t="str">
        <f>' RINCIAN PROG TAHUNAN'!T44</f>
        <v/>
      </c>
      <c r="BD46" s="243" t="str">
        <f>' RINCIAN PROG TAHUNAN'!U44</f>
        <v/>
      </c>
      <c r="BJ46" s="242" t="str">
        <f>' RINCIAN PROG TAHUNAN'!Y44</f>
        <v/>
      </c>
      <c r="BK46" s="243" t="str">
        <f>' RINCIAN PROG TAHUNAN'!Z44</f>
        <v/>
      </c>
      <c r="BL46" s="243" t="str">
        <f>' RINCIAN PROG TAHUNAN'!AA44</f>
        <v/>
      </c>
      <c r="BM46" s="242" t="str">
        <f>' RINCIAN PROG TAHUNAN'!AB44</f>
        <v/>
      </c>
      <c r="BN46" s="243" t="str">
        <f>' RINCIAN PROG TAHUNAN'!AC44</f>
        <v/>
      </c>
      <c r="BO46" s="249"/>
      <c r="BP46" s="242" t="str">
        <f t="shared" si="22"/>
        <v/>
      </c>
      <c r="BQ46" s="243" t="str">
        <f t="shared" si="23"/>
        <v/>
      </c>
      <c r="BR46" s="242" t="str">
        <f t="shared" si="24"/>
        <v/>
      </c>
      <c r="BS46" s="242" t="str">
        <f t="shared" si="25"/>
        <v/>
      </c>
      <c r="BT46" s="242"/>
      <c r="BU46" s="242"/>
      <c r="BV46" s="242"/>
      <c r="BW46" s="242"/>
      <c r="BX46" s="242"/>
      <c r="BY46" s="242"/>
      <c r="BZ46" s="242"/>
      <c r="CA46" s="242"/>
      <c r="CB46" s="249"/>
      <c r="CC46" s="249"/>
      <c r="CD46" s="249"/>
      <c r="CE46" s="249"/>
      <c r="CF46" s="249"/>
      <c r="CG46" s="249"/>
      <c r="CH46" s="249"/>
      <c r="CI46" s="249"/>
      <c r="CJ46" s="249"/>
      <c r="CK46" s="249"/>
      <c r="CL46" s="249"/>
      <c r="CM46" s="249"/>
      <c r="CN46" s="249"/>
      <c r="CO46" s="249"/>
    </row>
    <row r="47" spans="3:93" x14ac:dyDescent="0.2">
      <c r="AZ47" s="242" t="str">
        <f>' RINCIAN PROG TAHUNAN'!Q45</f>
        <v/>
      </c>
      <c r="BA47" s="242" t="str">
        <f>' RINCIAN PROG TAHUNAN'!R45</f>
        <v/>
      </c>
      <c r="BB47" s="243" t="str">
        <f>' RINCIAN PROG TAHUNAN'!S45</f>
        <v/>
      </c>
      <c r="BC47" s="242" t="str">
        <f>' RINCIAN PROG TAHUNAN'!T45</f>
        <v/>
      </c>
      <c r="BD47" s="243" t="str">
        <f>' RINCIAN PROG TAHUNAN'!U45</f>
        <v/>
      </c>
      <c r="BJ47" s="242" t="str">
        <f>' RINCIAN PROG TAHUNAN'!Y45</f>
        <v/>
      </c>
      <c r="BK47" s="243" t="str">
        <f>' RINCIAN PROG TAHUNAN'!Z45</f>
        <v/>
      </c>
      <c r="BL47" s="243" t="str">
        <f>' RINCIAN PROG TAHUNAN'!AA45</f>
        <v/>
      </c>
      <c r="BM47" s="242" t="str">
        <f>' RINCIAN PROG TAHUNAN'!AB45</f>
        <v/>
      </c>
      <c r="BN47" s="243" t="str">
        <f>' RINCIAN PROG TAHUNAN'!AC45</f>
        <v/>
      </c>
      <c r="BO47" s="249"/>
      <c r="BP47" s="242" t="str">
        <f t="shared" si="22"/>
        <v/>
      </c>
      <c r="BQ47" s="243" t="str">
        <f t="shared" si="23"/>
        <v/>
      </c>
      <c r="BR47" s="242" t="str">
        <f t="shared" si="24"/>
        <v/>
      </c>
      <c r="BS47" s="242" t="str">
        <f t="shared" si="25"/>
        <v/>
      </c>
      <c r="BT47" s="242"/>
      <c r="BU47" s="242"/>
      <c r="BV47" s="242"/>
      <c r="BW47" s="242"/>
      <c r="BX47" s="242"/>
      <c r="BY47" s="242"/>
      <c r="BZ47" s="242"/>
      <c r="CA47" s="242"/>
      <c r="CB47" s="249"/>
      <c r="CC47" s="249"/>
      <c r="CD47" s="249"/>
      <c r="CE47" s="249"/>
      <c r="CF47" s="249"/>
      <c r="CG47" s="249"/>
      <c r="CH47" s="249"/>
      <c r="CI47" s="249"/>
      <c r="CJ47" s="249"/>
      <c r="CK47" s="249"/>
      <c r="CL47" s="249"/>
      <c r="CM47" s="249"/>
      <c r="CN47" s="249"/>
      <c r="CO47" s="249"/>
    </row>
    <row r="48" spans="3:93" x14ac:dyDescent="0.2">
      <c r="BO48" s="241"/>
      <c r="BP48" s="241"/>
      <c r="BQ48" s="241"/>
    </row>
  </sheetData>
  <mergeCells count="16">
    <mergeCell ref="BV15:CA15"/>
    <mergeCell ref="BP15:BU15"/>
    <mergeCell ref="B2:AK2"/>
    <mergeCell ref="F11:AL11"/>
    <mergeCell ref="F12:AL12"/>
    <mergeCell ref="B14:B17"/>
    <mergeCell ref="C14:D17"/>
    <mergeCell ref="E14:F17"/>
    <mergeCell ref="G14:G17"/>
    <mergeCell ref="C36:E36"/>
    <mergeCell ref="N36:AL36"/>
    <mergeCell ref="H14:H17"/>
    <mergeCell ref="I14:I17"/>
    <mergeCell ref="J14:J17"/>
    <mergeCell ref="K14:K17"/>
    <mergeCell ref="L14:L17"/>
  </mergeCells>
  <conditionalFormatting sqref="F11">
    <cfRule type="expression" dxfId="3" priority="3" stopIfTrue="1">
      <formula>NOT(ISERROR(SEARCH("",#REF!)))</formula>
    </cfRule>
    <cfRule type="expression" dxfId="2" priority="4" stopIfTrue="1">
      <formula>NOT(ISERROR(SEARCH("",$D11)))</formula>
    </cfRule>
  </conditionalFormatting>
  <conditionalFormatting sqref="F12">
    <cfRule type="expression" dxfId="1" priority="1" stopIfTrue="1">
      <formula>NOT(ISERROR(SEARCH("",#REF!)))</formula>
    </cfRule>
    <cfRule type="expression" dxfId="0" priority="2" stopIfTrue="1">
      <formula>NOT(ISERROR(SEARCH("",$D12)))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DATA AWAL</vt:lpstr>
      <vt:lpstr>KALENDER</vt:lpstr>
      <vt:lpstr>DATA</vt:lpstr>
      <vt:lpstr>MINGGU EFFEKTIF</vt:lpstr>
      <vt:lpstr> RINCIAN PROG TAHUNAN</vt:lpstr>
      <vt:lpstr>PROG SEMESTER1</vt:lpstr>
      <vt:lpstr>PROG SEMSTER2</vt:lpstr>
      <vt:lpstr>SILABUS SEM 1</vt:lpstr>
      <vt:lpstr>SILABUS SEM 2</vt:lpstr>
      <vt:lpstr>PPKN</vt:lpstr>
      <vt:lpstr>MAT</vt:lpstr>
      <vt:lpstr>SEJARAH_IND</vt:lpstr>
      <vt:lpstr>PENJAS</vt:lpstr>
      <vt:lpstr>MULOK</vt:lpstr>
      <vt:lpstr>DATA</vt:lpstr>
      <vt:lpstr>Pendidikan_Pancasila_dan_Kewarganegaraan</vt:lpstr>
      <vt:lpstr>' RINCIAN PROG TAHUNAN'!Print_Titles</vt:lpstr>
    </vt:vector>
  </TitlesOfParts>
  <Company>SMADA BANJARBARU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 EKO WIBOWO</dc:creator>
  <cp:lastModifiedBy>River-Roe</cp:lastModifiedBy>
  <cp:lastPrinted>2016-04-06T12:20:50Z</cp:lastPrinted>
  <dcterms:created xsi:type="dcterms:W3CDTF">2006-07-01T09:48:07Z</dcterms:created>
  <dcterms:modified xsi:type="dcterms:W3CDTF">2017-08-02T03:45:16Z</dcterms:modified>
</cp:coreProperties>
</file>